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zakázky" sheetId="1" r:id="rId1"/>
    <sheet name="001 - Oprava střechy VB" sheetId="2" r:id="rId2"/>
    <sheet name="002 - Oprava vnějšího pláště" sheetId="3" r:id="rId3"/>
    <sheet name="003 - Oprava přístřešku" sheetId="4" r:id="rId4"/>
    <sheet name="004 - Oprava kotelny a sp..." sheetId="5" r:id="rId5"/>
    <sheet name="005 - Ostatní venkovní úp..." sheetId="6" r:id="rId6"/>
    <sheet name="006 - Elektroinstalace (SEE)" sheetId="7" r:id="rId7"/>
    <sheet name="007 - Vedlejší a ostatní ..." sheetId="8" r:id="rId8"/>
  </sheets>
  <definedNames>
    <definedName name="_xlnm._FilterDatabase" localSheetId="1" hidden="1">'001 - Oprava střechy VB'!$C$128:$K$300</definedName>
    <definedName name="_xlnm._FilterDatabase" localSheetId="2" hidden="1">'002 - Oprava vnějšího pláště'!$C$136:$K$416</definedName>
    <definedName name="_xlnm._FilterDatabase" localSheetId="3" hidden="1">'003 - Oprava přístřešku'!$C$131:$K$275</definedName>
    <definedName name="_xlnm._FilterDatabase" localSheetId="4" hidden="1">'004 - Oprava kotelny a sp...'!$C$130:$K$237</definedName>
    <definedName name="_xlnm._FilterDatabase" localSheetId="5" hidden="1">'005 - Ostatní venkovní úp...'!$C$126:$K$274</definedName>
    <definedName name="_xlnm._FilterDatabase" localSheetId="6" hidden="1">'006 - Elektroinstalace (SEE)'!$C$121:$K$201</definedName>
    <definedName name="_xlnm._FilterDatabase" localSheetId="7" hidden="1">'007 - Vedlejší a ostatní ...'!$C$119:$K$129</definedName>
    <definedName name="_xlnm.Print_Titles" localSheetId="1">'001 - Oprava střechy VB'!$128:$128</definedName>
    <definedName name="_xlnm.Print_Titles" localSheetId="2">'002 - Oprava vnějšího pláště'!$136:$136</definedName>
    <definedName name="_xlnm.Print_Titles" localSheetId="3">'003 - Oprava přístřešku'!$131:$131</definedName>
    <definedName name="_xlnm.Print_Titles" localSheetId="4">'004 - Oprava kotelny a sp...'!$130:$130</definedName>
    <definedName name="_xlnm.Print_Titles" localSheetId="5">'005 - Ostatní venkovní úp...'!$126:$126</definedName>
    <definedName name="_xlnm.Print_Titles" localSheetId="6">'006 - Elektroinstalace (SEE)'!$121:$121</definedName>
    <definedName name="_xlnm.Print_Titles" localSheetId="7">'007 - Vedlejší a ostatní ...'!$119:$119</definedName>
    <definedName name="_xlnm.Print_Titles" localSheetId="0">'Rekapitulace zakázky'!$92:$92</definedName>
    <definedName name="_xlnm.Print_Area" localSheetId="1">'001 - Oprava střechy VB'!$C$4:$J$76,'001 - Oprava střechy VB'!$C$82:$J$110,'001 - Oprava střechy VB'!$C$116:$K$300</definedName>
    <definedName name="_xlnm.Print_Area" localSheetId="2">'002 - Oprava vnějšího pláště'!$C$4:$J$76,'002 - Oprava vnějšího pláště'!$C$82:$J$118,'002 - Oprava vnějšího pláště'!$C$124:$K$416</definedName>
    <definedName name="_xlnm.Print_Area" localSheetId="3">'003 - Oprava přístřešku'!$C$4:$J$76,'003 - Oprava přístřešku'!$C$82:$J$113,'003 - Oprava přístřešku'!$C$119:$K$275</definedName>
    <definedName name="_xlnm.Print_Area" localSheetId="4">'004 - Oprava kotelny a sp...'!$C$4:$J$76,'004 - Oprava kotelny a sp...'!$C$82:$J$112,'004 - Oprava kotelny a sp...'!$C$118:$K$237</definedName>
    <definedName name="_xlnm.Print_Area" localSheetId="5">'005 - Ostatní venkovní úp...'!$C$4:$J$76,'005 - Ostatní venkovní úp...'!$C$82:$J$108,'005 - Ostatní venkovní úp...'!$C$114:$K$274</definedName>
    <definedName name="_xlnm.Print_Area" localSheetId="6">'006 - Elektroinstalace (SEE)'!$C$4:$J$76,'006 - Elektroinstalace (SEE)'!$C$82:$J$103,'006 - Elektroinstalace (SEE)'!$C$109:$K$201</definedName>
    <definedName name="_xlnm.Print_Area" localSheetId="7">'007 - Vedlejší a ostatní ...'!$C$4:$J$76,'007 - Vedlejší a ostatní ...'!$C$82:$J$101,'007 - Vedlejší a ostatní ...'!$C$107:$K$129</definedName>
    <definedName name="_xlnm.Print_Area" localSheetId="0">'Rekapitulace zakázky'!$D$4:$AO$76,'Rekapitulace zakázky'!$C$82:$AQ$102</definedName>
  </definedNames>
  <calcPr calcId="145621"/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/>
  <c r="BI129" i="8"/>
  <c r="BH129" i="8"/>
  <c r="BG129" i="8"/>
  <c r="BF129" i="8"/>
  <c r="T129" i="8"/>
  <c r="T128" i="8" s="1"/>
  <c r="R129" i="8"/>
  <c r="R128" i="8"/>
  <c r="P129" i="8"/>
  <c r="P128" i="8" s="1"/>
  <c r="BI126" i="8"/>
  <c r="BH126" i="8"/>
  <c r="BG126" i="8"/>
  <c r="BF126" i="8"/>
  <c r="T126" i="8"/>
  <c r="T125" i="8"/>
  <c r="R126" i="8"/>
  <c r="R125" i="8" s="1"/>
  <c r="P126" i="8"/>
  <c r="P125" i="8" s="1"/>
  <c r="BI123" i="8"/>
  <c r="BH123" i="8"/>
  <c r="BG123" i="8"/>
  <c r="BF123" i="8"/>
  <c r="T123" i="8"/>
  <c r="T122" i="8" s="1"/>
  <c r="T121" i="8" s="1"/>
  <c r="T120" i="8" s="1"/>
  <c r="R123" i="8"/>
  <c r="R122" i="8" s="1"/>
  <c r="R121" i="8" s="1"/>
  <c r="R120" i="8" s="1"/>
  <c r="P123" i="8"/>
  <c r="P122" i="8" s="1"/>
  <c r="F116" i="8"/>
  <c r="F114" i="8"/>
  <c r="E112" i="8"/>
  <c r="F91" i="8"/>
  <c r="F89" i="8"/>
  <c r="E87" i="8"/>
  <c r="J24" i="8"/>
  <c r="E24" i="8"/>
  <c r="J117" i="8" s="1"/>
  <c r="J23" i="8"/>
  <c r="J21" i="8"/>
  <c r="E21" i="8"/>
  <c r="J116" i="8" s="1"/>
  <c r="J20" i="8"/>
  <c r="J18" i="8"/>
  <c r="E18" i="8"/>
  <c r="F117" i="8" s="1"/>
  <c r="J17" i="8"/>
  <c r="J12" i="8"/>
  <c r="J114" i="8"/>
  <c r="E7" i="8"/>
  <c r="E110" i="8"/>
  <c r="J37" i="7"/>
  <c r="J36" i="7"/>
  <c r="AY100" i="1" s="1"/>
  <c r="J35" i="7"/>
  <c r="AX100" i="1" s="1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F116" i="7"/>
  <c r="E114" i="7"/>
  <c r="F89" i="7"/>
  <c r="E87" i="7"/>
  <c r="J24" i="7"/>
  <c r="E24" i="7"/>
  <c r="J119" i="7" s="1"/>
  <c r="J23" i="7"/>
  <c r="J21" i="7"/>
  <c r="E21" i="7"/>
  <c r="J91" i="7"/>
  <c r="J20" i="7"/>
  <c r="J18" i="7"/>
  <c r="E18" i="7"/>
  <c r="F119" i="7"/>
  <c r="J17" i="7"/>
  <c r="J15" i="7"/>
  <c r="E15" i="7"/>
  <c r="F118" i="7"/>
  <c r="J14" i="7"/>
  <c r="J12" i="7"/>
  <c r="J116" i="7" s="1"/>
  <c r="E7" i="7"/>
  <c r="E112" i="7" s="1"/>
  <c r="J37" i="6"/>
  <c r="J36" i="6"/>
  <c r="AY99" i="1"/>
  <c r="J35" i="6"/>
  <c r="AX99" i="1"/>
  <c r="BI274" i="6"/>
  <c r="BH274" i="6"/>
  <c r="BG274" i="6"/>
  <c r="BF274" i="6"/>
  <c r="T274" i="6"/>
  <c r="R274" i="6"/>
  <c r="P274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7" i="6"/>
  <c r="BH267" i="6"/>
  <c r="BG267" i="6"/>
  <c r="BF267" i="6"/>
  <c r="T267" i="6"/>
  <c r="R267" i="6"/>
  <c r="P267" i="6"/>
  <c r="BI265" i="6"/>
  <c r="BH265" i="6"/>
  <c r="BG265" i="6"/>
  <c r="BF265" i="6"/>
  <c r="T265" i="6"/>
  <c r="R265" i="6"/>
  <c r="P265" i="6"/>
  <c r="BI264" i="6"/>
  <c r="BH264" i="6"/>
  <c r="BG264" i="6"/>
  <c r="BF264" i="6"/>
  <c r="T264" i="6"/>
  <c r="R264" i="6"/>
  <c r="P264" i="6"/>
  <c r="BI262" i="6"/>
  <c r="BH262" i="6"/>
  <c r="BG262" i="6"/>
  <c r="BF262" i="6"/>
  <c r="T262" i="6"/>
  <c r="R262" i="6"/>
  <c r="P262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T257" i="6"/>
  <c r="R258" i="6"/>
  <c r="R257" i="6"/>
  <c r="P258" i="6"/>
  <c r="P257" i="6"/>
  <c r="BI256" i="6"/>
  <c r="BH256" i="6"/>
  <c r="BG256" i="6"/>
  <c r="BF256" i="6"/>
  <c r="T256" i="6"/>
  <c r="R256" i="6"/>
  <c r="P256" i="6"/>
  <c r="BI252" i="6"/>
  <c r="BH252" i="6"/>
  <c r="BG252" i="6"/>
  <c r="BF252" i="6"/>
  <c r="T252" i="6"/>
  <c r="R252" i="6"/>
  <c r="P252" i="6"/>
  <c r="BI251" i="6"/>
  <c r="BH251" i="6"/>
  <c r="BG251" i="6"/>
  <c r="BF251" i="6"/>
  <c r="T251" i="6"/>
  <c r="R251" i="6"/>
  <c r="P251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2" i="6"/>
  <c r="BH242" i="6"/>
  <c r="BG242" i="6"/>
  <c r="BF242" i="6"/>
  <c r="T242" i="6"/>
  <c r="T241" i="6" s="1"/>
  <c r="R242" i="6"/>
  <c r="R241" i="6" s="1"/>
  <c r="P242" i="6"/>
  <c r="P241" i="6" s="1"/>
  <c r="BI235" i="6"/>
  <c r="BH235" i="6"/>
  <c r="BG235" i="6"/>
  <c r="BF235" i="6"/>
  <c r="T235" i="6"/>
  <c r="R235" i="6"/>
  <c r="P235" i="6"/>
  <c r="BI232" i="6"/>
  <c r="BH232" i="6"/>
  <c r="BG232" i="6"/>
  <c r="BF232" i="6"/>
  <c r="T232" i="6"/>
  <c r="R232" i="6"/>
  <c r="P232" i="6"/>
  <c r="BI225" i="6"/>
  <c r="BH225" i="6"/>
  <c r="BG225" i="6"/>
  <c r="BF225" i="6"/>
  <c r="T225" i="6"/>
  <c r="R225" i="6"/>
  <c r="P225" i="6"/>
  <c r="BI218" i="6"/>
  <c r="BH218" i="6"/>
  <c r="BG218" i="6"/>
  <c r="BF218" i="6"/>
  <c r="T218" i="6"/>
  <c r="R218" i="6"/>
  <c r="P218" i="6"/>
  <c r="BI215" i="6"/>
  <c r="BH215" i="6"/>
  <c r="BG215" i="6"/>
  <c r="BF215" i="6"/>
  <c r="T215" i="6"/>
  <c r="R215" i="6"/>
  <c r="P215" i="6"/>
  <c r="BI210" i="6"/>
  <c r="BH210" i="6"/>
  <c r="BG210" i="6"/>
  <c r="BF210" i="6"/>
  <c r="T210" i="6"/>
  <c r="R210" i="6"/>
  <c r="P210" i="6"/>
  <c r="BI204" i="6"/>
  <c r="BH204" i="6"/>
  <c r="BG204" i="6"/>
  <c r="BF204" i="6"/>
  <c r="T204" i="6"/>
  <c r="R204" i="6"/>
  <c r="P204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38" i="6"/>
  <c r="BH138" i="6"/>
  <c r="BG138" i="6"/>
  <c r="BF138" i="6"/>
  <c r="T138" i="6"/>
  <c r="R138" i="6"/>
  <c r="P138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J124" i="6"/>
  <c r="F123" i="6"/>
  <c r="F121" i="6"/>
  <c r="E119" i="6"/>
  <c r="J92" i="6"/>
  <c r="F91" i="6"/>
  <c r="F89" i="6"/>
  <c r="E87" i="6"/>
  <c r="J21" i="6"/>
  <c r="E21" i="6"/>
  <c r="J123" i="6" s="1"/>
  <c r="J20" i="6"/>
  <c r="J18" i="6"/>
  <c r="E18" i="6"/>
  <c r="F124" i="6" s="1"/>
  <c r="J17" i="6"/>
  <c r="J12" i="6"/>
  <c r="J89" i="6"/>
  <c r="E7" i="6"/>
  <c r="E117" i="6"/>
  <c r="J37" i="5"/>
  <c r="J36" i="5"/>
  <c r="AY98" i="1" s="1"/>
  <c r="J35" i="5"/>
  <c r="AX98" i="1" s="1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0" i="5"/>
  <c r="BH230" i="5"/>
  <c r="BG230" i="5"/>
  <c r="BF230" i="5"/>
  <c r="T230" i="5"/>
  <c r="R230" i="5"/>
  <c r="P230" i="5"/>
  <c r="BI226" i="5"/>
  <c r="BH226" i="5"/>
  <c r="BG226" i="5"/>
  <c r="BF226" i="5"/>
  <c r="T226" i="5"/>
  <c r="R226" i="5"/>
  <c r="P226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3" i="5"/>
  <c r="BH213" i="5"/>
  <c r="BG213" i="5"/>
  <c r="BF213" i="5"/>
  <c r="T213" i="5"/>
  <c r="R213" i="5"/>
  <c r="P213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T195" i="5"/>
  <c r="R196" i="5"/>
  <c r="R195" i="5"/>
  <c r="P196" i="5"/>
  <c r="P195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T183" i="5"/>
  <c r="R184" i="5"/>
  <c r="R183" i="5"/>
  <c r="P184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T172" i="5" s="1"/>
  <c r="R173" i="5"/>
  <c r="R172" i="5" s="1"/>
  <c r="P173" i="5"/>
  <c r="P172" i="5" s="1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J128" i="5"/>
  <c r="F127" i="5"/>
  <c r="F125" i="5"/>
  <c r="E123" i="5"/>
  <c r="J92" i="5"/>
  <c r="F91" i="5"/>
  <c r="F89" i="5"/>
  <c r="E87" i="5"/>
  <c r="J21" i="5"/>
  <c r="E21" i="5"/>
  <c r="J91" i="5" s="1"/>
  <c r="J20" i="5"/>
  <c r="J18" i="5"/>
  <c r="E18" i="5"/>
  <c r="F128" i="5" s="1"/>
  <c r="J17" i="5"/>
  <c r="J12" i="5"/>
  <c r="J89" i="5"/>
  <c r="E7" i="5"/>
  <c r="E121" i="5"/>
  <c r="J37" i="4"/>
  <c r="J36" i="4"/>
  <c r="AY97" i="1" s="1"/>
  <c r="J35" i="4"/>
  <c r="AX97" i="1" s="1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T136" i="4"/>
  <c r="R137" i="4"/>
  <c r="R136" i="4"/>
  <c r="P137" i="4"/>
  <c r="P136" i="4"/>
  <c r="BI134" i="4"/>
  <c r="BH134" i="4"/>
  <c r="BG134" i="4"/>
  <c r="BF134" i="4"/>
  <c r="T134" i="4"/>
  <c r="T133" i="4"/>
  <c r="R134" i="4"/>
  <c r="R133" i="4"/>
  <c r="P134" i="4"/>
  <c r="P133" i="4"/>
  <c r="J129" i="4"/>
  <c r="F128" i="4"/>
  <c r="F126" i="4"/>
  <c r="E124" i="4"/>
  <c r="J92" i="4"/>
  <c r="F91" i="4"/>
  <c r="F89" i="4"/>
  <c r="E87" i="4"/>
  <c r="J21" i="4"/>
  <c r="E21" i="4"/>
  <c r="J91" i="4" s="1"/>
  <c r="J20" i="4"/>
  <c r="J18" i="4"/>
  <c r="E18" i="4"/>
  <c r="F129" i="4" s="1"/>
  <c r="J17" i="4"/>
  <c r="J12" i="4"/>
  <c r="J126" i="4"/>
  <c r="E7" i="4"/>
  <c r="E85" i="4"/>
  <c r="J37" i="3"/>
  <c r="J36" i="3"/>
  <c r="AY96" i="1" s="1"/>
  <c r="J35" i="3"/>
  <c r="AX96" i="1" s="1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3" i="3"/>
  <c r="BH393" i="3"/>
  <c r="BG393" i="3"/>
  <c r="BF393" i="3"/>
  <c r="T393" i="3"/>
  <c r="R393" i="3"/>
  <c r="P393" i="3"/>
  <c r="BI390" i="3"/>
  <c r="BH390" i="3"/>
  <c r="BG390" i="3"/>
  <c r="BF390" i="3"/>
  <c r="T390" i="3"/>
  <c r="R390" i="3"/>
  <c r="P390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7" i="3"/>
  <c r="BH377" i="3"/>
  <c r="BG377" i="3"/>
  <c r="BF377" i="3"/>
  <c r="T377" i="3"/>
  <c r="R377" i="3"/>
  <c r="P377" i="3"/>
  <c r="BI375" i="3"/>
  <c r="BH375" i="3"/>
  <c r="BG375" i="3"/>
  <c r="BF375" i="3"/>
  <c r="T375" i="3"/>
  <c r="R375" i="3"/>
  <c r="P375" i="3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7" i="3"/>
  <c r="BH367" i="3"/>
  <c r="BG367" i="3"/>
  <c r="BF367" i="3"/>
  <c r="T367" i="3"/>
  <c r="R367" i="3"/>
  <c r="P367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28" i="3"/>
  <c r="BH328" i="3"/>
  <c r="BG328" i="3"/>
  <c r="BF328" i="3"/>
  <c r="T328" i="3"/>
  <c r="R328" i="3"/>
  <c r="P328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20" i="3"/>
  <c r="BH320" i="3"/>
  <c r="BG320" i="3"/>
  <c r="BF320" i="3"/>
  <c r="T320" i="3"/>
  <c r="R320" i="3"/>
  <c r="P320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T249" i="3"/>
  <c r="R250" i="3"/>
  <c r="R249" i="3"/>
  <c r="P250" i="3"/>
  <c r="P249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29" i="3"/>
  <c r="BH229" i="3"/>
  <c r="BG229" i="3"/>
  <c r="BF229" i="3"/>
  <c r="T229" i="3"/>
  <c r="R229" i="3"/>
  <c r="P229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5" i="3"/>
  <c r="BH155" i="3"/>
  <c r="BG155" i="3"/>
  <c r="BF155" i="3"/>
  <c r="T155" i="3"/>
  <c r="R155" i="3"/>
  <c r="P155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T138" i="3" s="1"/>
  <c r="R139" i="3"/>
  <c r="R138" i="3" s="1"/>
  <c r="P139" i="3"/>
  <c r="P138" i="3" s="1"/>
  <c r="J134" i="3"/>
  <c r="F133" i="3"/>
  <c r="F131" i="3"/>
  <c r="E129" i="3"/>
  <c r="J92" i="3"/>
  <c r="F91" i="3"/>
  <c r="F89" i="3"/>
  <c r="E87" i="3"/>
  <c r="J21" i="3"/>
  <c r="E21" i="3"/>
  <c r="J133" i="3"/>
  <c r="J20" i="3"/>
  <c r="J18" i="3"/>
  <c r="E18" i="3"/>
  <c r="F92" i="3"/>
  <c r="J17" i="3"/>
  <c r="J12" i="3"/>
  <c r="J131" i="3" s="1"/>
  <c r="E7" i="3"/>
  <c r="E127" i="3" s="1"/>
  <c r="J37" i="2"/>
  <c r="J36" i="2"/>
  <c r="AY95" i="1"/>
  <c r="J35" i="2"/>
  <c r="AX95" i="1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T159" i="2"/>
  <c r="R160" i="2"/>
  <c r="R159" i="2"/>
  <c r="P160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T130" i="2" s="1"/>
  <c r="R131" i="2"/>
  <c r="R130" i="2" s="1"/>
  <c r="P131" i="2"/>
  <c r="P130" i="2" s="1"/>
  <c r="J126" i="2"/>
  <c r="F125" i="2"/>
  <c r="F123" i="2"/>
  <c r="E121" i="2"/>
  <c r="J92" i="2"/>
  <c r="F91" i="2"/>
  <c r="F89" i="2"/>
  <c r="E87" i="2"/>
  <c r="J21" i="2"/>
  <c r="E21" i="2"/>
  <c r="J125" i="2"/>
  <c r="J20" i="2"/>
  <c r="J18" i="2"/>
  <c r="E18" i="2"/>
  <c r="F126" i="2"/>
  <c r="J17" i="2"/>
  <c r="J12" i="2"/>
  <c r="J123" i="2" s="1"/>
  <c r="E7" i="2"/>
  <c r="E119" i="2" s="1"/>
  <c r="L90" i="1"/>
  <c r="AM90" i="1"/>
  <c r="AM89" i="1"/>
  <c r="L89" i="1"/>
  <c r="AM87" i="1"/>
  <c r="L87" i="1"/>
  <c r="L85" i="1"/>
  <c r="L84" i="1"/>
  <c r="BK129" i="8"/>
  <c r="J129" i="8"/>
  <c r="BK126" i="8"/>
  <c r="J126" i="8"/>
  <c r="BK123" i="8"/>
  <c r="J123" i="8"/>
  <c r="J200" i="7"/>
  <c r="J198" i="7"/>
  <c r="J194" i="7"/>
  <c r="J193" i="7"/>
  <c r="J192" i="7"/>
  <c r="BK191" i="7"/>
  <c r="BK189" i="7"/>
  <c r="J188" i="7"/>
  <c r="BK185" i="7"/>
  <c r="J182" i="7"/>
  <c r="J181" i="7"/>
  <c r="J180" i="7"/>
  <c r="J178" i="7"/>
  <c r="J173" i="7"/>
  <c r="J170" i="7"/>
  <c r="J169" i="7"/>
  <c r="BK166" i="7"/>
  <c r="J165" i="7"/>
  <c r="J162" i="7"/>
  <c r="BK161" i="7"/>
  <c r="J159" i="7"/>
  <c r="BK158" i="7"/>
  <c r="BK154" i="7"/>
  <c r="J149" i="7"/>
  <c r="BK146" i="7"/>
  <c r="BK143" i="7"/>
  <c r="J137" i="7"/>
  <c r="BK135" i="7"/>
  <c r="BK134" i="7"/>
  <c r="J132" i="7"/>
  <c r="BK131" i="7"/>
  <c r="BK127" i="7"/>
  <c r="J126" i="7"/>
  <c r="J124" i="7"/>
  <c r="BK274" i="6"/>
  <c r="J274" i="6"/>
  <c r="BK272" i="6"/>
  <c r="BK267" i="6"/>
  <c r="J264" i="6"/>
  <c r="J262" i="6"/>
  <c r="BK258" i="6"/>
  <c r="BK252" i="6"/>
  <c r="BK251" i="6"/>
  <c r="J248" i="6"/>
  <c r="BK242" i="6"/>
  <c r="BK232" i="6"/>
  <c r="J218" i="6"/>
  <c r="BK204" i="6"/>
  <c r="J197" i="6"/>
  <c r="BK190" i="6"/>
  <c r="BK188" i="6"/>
  <c r="J184" i="6"/>
  <c r="BK182" i="6"/>
  <c r="BK181" i="6"/>
  <c r="BK177" i="6"/>
  <c r="BK174" i="6"/>
  <c r="J171" i="6"/>
  <c r="BK158" i="6"/>
  <c r="J154" i="6"/>
  <c r="J152" i="6"/>
  <c r="BK138" i="6"/>
  <c r="J132" i="6"/>
  <c r="J130" i="6"/>
  <c r="BK236" i="5"/>
  <c r="J219" i="5"/>
  <c r="BK218" i="5"/>
  <c r="BK217" i="5"/>
  <c r="BK205" i="5"/>
  <c r="BK203" i="5"/>
  <c r="BK199" i="5"/>
  <c r="BK198" i="5"/>
  <c r="BK196" i="5"/>
  <c r="J192" i="5"/>
  <c r="BK189" i="5"/>
  <c r="BK188" i="5"/>
  <c r="BK187" i="5"/>
  <c r="BK186" i="5"/>
  <c r="BK184" i="5"/>
  <c r="BK182" i="5"/>
  <c r="J181" i="5"/>
  <c r="J180" i="5"/>
  <c r="J178" i="5"/>
  <c r="BK177" i="5"/>
  <c r="J176" i="5"/>
  <c r="J175" i="5"/>
  <c r="BK173" i="5"/>
  <c r="J171" i="5"/>
  <c r="J168" i="5"/>
  <c r="BK166" i="5"/>
  <c r="BK165" i="5"/>
  <c r="J164" i="5"/>
  <c r="J162" i="5"/>
  <c r="J161" i="5"/>
  <c r="J159" i="5"/>
  <c r="BK158" i="5"/>
  <c r="BK157" i="5"/>
  <c r="J156" i="5"/>
  <c r="J155" i="5"/>
  <c r="BK154" i="5"/>
  <c r="J153" i="5"/>
  <c r="BK152" i="5"/>
  <c r="BK150" i="5"/>
  <c r="J148" i="5"/>
  <c r="J142" i="5"/>
  <c r="BK140" i="5"/>
  <c r="J136" i="5"/>
  <c r="BK134" i="5"/>
  <c r="J274" i="4"/>
  <c r="BK273" i="4"/>
  <c r="BK266" i="4"/>
  <c r="J263" i="4"/>
  <c r="J261" i="4"/>
  <c r="BK257" i="4"/>
  <c r="J256" i="4"/>
  <c r="J255" i="4"/>
  <c r="J254" i="4"/>
  <c r="J250" i="4"/>
  <c r="J249" i="4"/>
  <c r="J245" i="4"/>
  <c r="BK243" i="4"/>
  <c r="BK238" i="4"/>
  <c r="BK236" i="4"/>
  <c r="J230" i="4"/>
  <c r="J224" i="4"/>
  <c r="BK220" i="4"/>
  <c r="J214" i="4"/>
  <c r="J213" i="4"/>
  <c r="BK210" i="4"/>
  <c r="J207" i="4"/>
  <c r="BK205" i="4"/>
  <c r="J203" i="4"/>
  <c r="J200" i="4"/>
  <c r="J194" i="4"/>
  <c r="BK191" i="4"/>
  <c r="J187" i="4"/>
  <c r="J185" i="4"/>
  <c r="J183" i="4"/>
  <c r="BK182" i="4"/>
  <c r="J179" i="4"/>
  <c r="J178" i="4"/>
  <c r="J175" i="4"/>
  <c r="J170" i="4"/>
  <c r="J169" i="4"/>
  <c r="J166" i="4"/>
  <c r="J164" i="4"/>
  <c r="J162" i="4"/>
  <c r="J160" i="4"/>
  <c r="J157" i="4"/>
  <c r="J153" i="4"/>
  <c r="J152" i="4"/>
  <c r="BK150" i="4"/>
  <c r="BK145" i="4"/>
  <c r="J143" i="4"/>
  <c r="J142" i="4"/>
  <c r="BK140" i="4"/>
  <c r="BK137" i="4"/>
  <c r="BK134" i="4"/>
  <c r="J412" i="3"/>
  <c r="BK410" i="3"/>
  <c r="J409" i="3"/>
  <c r="J408" i="3"/>
  <c r="BK406" i="3"/>
  <c r="BK400" i="3"/>
  <c r="J398" i="3"/>
  <c r="J397" i="3"/>
  <c r="BK390" i="3"/>
  <c r="BK386" i="3"/>
  <c r="J385" i="3"/>
  <c r="J383" i="3"/>
  <c r="BK382" i="3"/>
  <c r="J381" i="3"/>
  <c r="BK379" i="3"/>
  <c r="J377" i="3"/>
  <c r="J373" i="3"/>
  <c r="BK370" i="3"/>
  <c r="J369" i="3"/>
  <c r="J367" i="3"/>
  <c r="J360" i="3"/>
  <c r="J358" i="3"/>
  <c r="BK357" i="3"/>
  <c r="BK355" i="3"/>
  <c r="J350" i="3"/>
  <c r="J349" i="3"/>
  <c r="BK348" i="3"/>
  <c r="BK347" i="3"/>
  <c r="J344" i="3"/>
  <c r="BK342" i="3"/>
  <c r="J340" i="3"/>
  <c r="BK338" i="3"/>
  <c r="BK334" i="3"/>
  <c r="J328" i="3"/>
  <c r="J326" i="3"/>
  <c r="BK324" i="3"/>
  <c r="BK313" i="3"/>
  <c r="J310" i="3"/>
  <c r="J305" i="3"/>
  <c r="J302" i="3"/>
  <c r="BK296" i="3"/>
  <c r="J290" i="3"/>
  <c r="BK288" i="3"/>
  <c r="BK281" i="3"/>
  <c r="J279" i="3"/>
  <c r="J277" i="3"/>
  <c r="J275" i="3"/>
  <c r="J274" i="3"/>
  <c r="J271" i="3"/>
  <c r="BK270" i="3"/>
  <c r="J267" i="3"/>
  <c r="J266" i="3"/>
  <c r="J263" i="3"/>
  <c r="J260" i="3"/>
  <c r="J258" i="3"/>
  <c r="J255" i="3"/>
  <c r="J254" i="3"/>
  <c r="J253" i="3"/>
  <c r="BK246" i="3"/>
  <c r="BK243" i="3"/>
  <c r="J241" i="3"/>
  <c r="J240" i="3"/>
  <c r="J237" i="3"/>
  <c r="BK229" i="3"/>
  <c r="BK222" i="3"/>
  <c r="J221" i="3"/>
  <c r="BK218" i="3"/>
  <c r="J217" i="3"/>
  <c r="BK214" i="3"/>
  <c r="BK209" i="3"/>
  <c r="BK207" i="3"/>
  <c r="J205" i="3"/>
  <c r="BK204" i="3"/>
  <c r="J203" i="3"/>
  <c r="BK202" i="3"/>
  <c r="J199" i="3"/>
  <c r="J196" i="3"/>
  <c r="BK195" i="3"/>
  <c r="J194" i="3"/>
  <c r="J184" i="3"/>
  <c r="J181" i="3"/>
  <c r="J177" i="3"/>
  <c r="J171" i="3"/>
  <c r="BK166" i="3"/>
  <c r="J164" i="3"/>
  <c r="BK163" i="3"/>
  <c r="J155" i="3"/>
  <c r="BK148" i="3"/>
  <c r="BK145" i="3"/>
  <c r="J142" i="3"/>
  <c r="J299" i="2"/>
  <c r="BK298" i="2"/>
  <c r="BK295" i="2"/>
  <c r="J293" i="2"/>
  <c r="J289" i="2"/>
  <c r="J287" i="2"/>
  <c r="J281" i="2"/>
  <c r="J276" i="2"/>
  <c r="J274" i="2"/>
  <c r="J270" i="2"/>
  <c r="BK268" i="2"/>
  <c r="BK266" i="2"/>
  <c r="BK265" i="2"/>
  <c r="J264" i="2"/>
  <c r="J263" i="2"/>
  <c r="BK261" i="2"/>
  <c r="J259" i="2"/>
  <c r="J258" i="2"/>
  <c r="J254" i="2"/>
  <c r="J252" i="2"/>
  <c r="BK248" i="2"/>
  <c r="BK245" i="2"/>
  <c r="BK236" i="2"/>
  <c r="BK232" i="2"/>
  <c r="J230" i="2"/>
  <c r="BK228" i="2"/>
  <c r="BK226" i="2"/>
  <c r="BK225" i="2"/>
  <c r="BK212" i="2"/>
  <c r="J203" i="2"/>
  <c r="BK197" i="2"/>
  <c r="BK194" i="2"/>
  <c r="BK185" i="2"/>
  <c r="J174" i="2"/>
  <c r="BK172" i="2"/>
  <c r="BK167" i="2"/>
  <c r="BK165" i="2"/>
  <c r="BK164" i="2"/>
  <c r="BK160" i="2"/>
  <c r="J157" i="2"/>
  <c r="BK155" i="2"/>
  <c r="BK153" i="2"/>
  <c r="J150" i="2"/>
  <c r="BK146" i="2"/>
  <c r="J143" i="2"/>
  <c r="J142" i="2"/>
  <c r="BK201" i="7"/>
  <c r="BK199" i="7"/>
  <c r="BK198" i="7"/>
  <c r="BK196" i="7"/>
  <c r="BK195" i="7"/>
  <c r="J191" i="7"/>
  <c r="J187" i="7"/>
  <c r="BK186" i="7"/>
  <c r="BK184" i="7"/>
  <c r="BK181" i="7"/>
  <c r="J179" i="7"/>
  <c r="BK178" i="7"/>
  <c r="J177" i="7"/>
  <c r="J175" i="7"/>
  <c r="BK172" i="7"/>
  <c r="J163" i="7"/>
  <c r="J152" i="7"/>
  <c r="BK151" i="7"/>
  <c r="J150" i="7"/>
  <c r="J147" i="7"/>
  <c r="J143" i="7"/>
  <c r="J142" i="7"/>
  <c r="J141" i="7"/>
  <c r="J140" i="7"/>
  <c r="J139" i="7"/>
  <c r="BK133" i="7"/>
  <c r="BK129" i="7"/>
  <c r="J128" i="7"/>
  <c r="BK124" i="7"/>
  <c r="BK270" i="6"/>
  <c r="BK265" i="6"/>
  <c r="BK260" i="6"/>
  <c r="J260" i="6"/>
  <c r="J258" i="6"/>
  <c r="BK256" i="6"/>
  <c r="J242" i="6"/>
  <c r="BK235" i="6"/>
  <c r="BK225" i="6"/>
  <c r="BK215" i="6"/>
  <c r="J210" i="6"/>
  <c r="J190" i="6"/>
  <c r="J188" i="6"/>
  <c r="J182" i="6"/>
  <c r="BK180" i="6"/>
  <c r="J178" i="6"/>
  <c r="BK176" i="6"/>
  <c r="J174" i="6"/>
  <c r="BK170" i="6"/>
  <c r="BK167" i="6"/>
  <c r="J163" i="6"/>
  <c r="J158" i="6"/>
  <c r="BK154" i="6"/>
  <c r="BK152" i="6"/>
  <c r="J138" i="6"/>
  <c r="BK131" i="6"/>
  <c r="BK237" i="5"/>
  <c r="J237" i="5"/>
  <c r="J236" i="5"/>
  <c r="BK234" i="5"/>
  <c r="BK230" i="5"/>
  <c r="BK220" i="5"/>
  <c r="J195" i="7"/>
  <c r="BK194" i="7"/>
  <c r="BK192" i="7"/>
  <c r="J189" i="7"/>
  <c r="J186" i="7"/>
  <c r="BK183" i="7"/>
  <c r="BK182" i="7"/>
  <c r="BK180" i="7"/>
  <c r="BK179" i="7"/>
  <c r="BK176" i="7"/>
  <c r="BK175" i="7"/>
  <c r="J174" i="7"/>
  <c r="J171" i="7"/>
  <c r="BK169" i="7"/>
  <c r="J168" i="7"/>
  <c r="J167" i="7"/>
  <c r="BK165" i="7"/>
  <c r="J164" i="7"/>
  <c r="J160" i="7"/>
  <c r="J158" i="7"/>
  <c r="BK156" i="7"/>
  <c r="J155" i="7"/>
  <c r="J151" i="7"/>
  <c r="BK150" i="7"/>
  <c r="BK147" i="7"/>
  <c r="BK145" i="7"/>
  <c r="BK144" i="7"/>
  <c r="BK139" i="7"/>
  <c r="J138" i="7"/>
  <c r="BK137" i="7"/>
  <c r="J136" i="7"/>
  <c r="J135" i="7"/>
  <c r="J134" i="7"/>
  <c r="J131" i="7"/>
  <c r="J130" i="7"/>
  <c r="BK128" i="7"/>
  <c r="J272" i="6"/>
  <c r="J267" i="6"/>
  <c r="J265" i="6"/>
  <c r="BK264" i="6"/>
  <c r="BK262" i="6"/>
  <c r="J256" i="6"/>
  <c r="J249" i="6"/>
  <c r="J235" i="6"/>
  <c r="J232" i="6"/>
  <c r="J225" i="6"/>
  <c r="J215" i="6"/>
  <c r="BK197" i="6"/>
  <c r="BK196" i="6"/>
  <c r="J186" i="6"/>
  <c r="BK184" i="6"/>
  <c r="J180" i="6"/>
  <c r="BK178" i="6"/>
  <c r="J177" i="6"/>
  <c r="J176" i="6"/>
  <c r="BK171" i="6"/>
  <c r="J170" i="6"/>
  <c r="BK169" i="6"/>
  <c r="J161" i="6"/>
  <c r="J151" i="6"/>
  <c r="J145" i="6"/>
  <c r="BK132" i="6"/>
  <c r="J131" i="6"/>
  <c r="BK130" i="6"/>
  <c r="BK235" i="5"/>
  <c r="J230" i="5"/>
  <c r="BK226" i="5"/>
  <c r="J218" i="5"/>
  <c r="J213" i="5"/>
  <c r="J206" i="5"/>
  <c r="J205" i="5"/>
  <c r="J203" i="5"/>
  <c r="J201" i="5"/>
  <c r="J199" i="5"/>
  <c r="J194" i="5"/>
  <c r="BK192" i="5"/>
  <c r="J189" i="5"/>
  <c r="J188" i="5"/>
  <c r="J187" i="5"/>
  <c r="J186" i="5"/>
  <c r="J184" i="5"/>
  <c r="J182" i="5"/>
  <c r="BK181" i="5"/>
  <c r="BK180" i="5"/>
  <c r="BK178" i="5"/>
  <c r="J177" i="5"/>
  <c r="BK176" i="5"/>
  <c r="BK175" i="5"/>
  <c r="J173" i="5"/>
  <c r="BK171" i="5"/>
  <c r="BK168" i="5"/>
  <c r="J166" i="5"/>
  <c r="J165" i="5"/>
  <c r="BK164" i="5"/>
  <c r="BK162" i="5"/>
  <c r="BK161" i="5"/>
  <c r="BK159" i="5"/>
  <c r="J158" i="5"/>
  <c r="J157" i="5"/>
  <c r="BK156" i="5"/>
  <c r="BK155" i="5"/>
  <c r="J154" i="5"/>
  <c r="BK153" i="5"/>
  <c r="J152" i="5"/>
  <c r="J150" i="5"/>
  <c r="BK148" i="5"/>
  <c r="BK142" i="5"/>
  <c r="J140" i="5"/>
  <c r="BK136" i="5"/>
  <c r="J134" i="5"/>
  <c r="BK274" i="4"/>
  <c r="J273" i="4"/>
  <c r="BK264" i="4"/>
  <c r="BK263" i="4"/>
  <c r="J260" i="4"/>
  <c r="J258" i="4"/>
  <c r="BK255" i="4"/>
  <c r="BK254" i="4"/>
  <c r="BK253" i="4"/>
  <c r="BK252" i="4"/>
  <c r="BK250" i="4"/>
  <c r="J247" i="4"/>
  <c r="BK245" i="4"/>
  <c r="J243" i="4"/>
  <c r="J242" i="4"/>
  <c r="J240" i="4"/>
  <c r="BK234" i="4"/>
  <c r="BK232" i="4"/>
  <c r="BK230" i="4"/>
  <c r="BK227" i="4"/>
  <c r="BK218" i="4"/>
  <c r="BK214" i="4"/>
  <c r="BK213" i="4"/>
  <c r="BK212" i="4"/>
  <c r="J210" i="4"/>
  <c r="J208" i="4"/>
  <c r="BK207" i="4"/>
  <c r="BK203" i="4"/>
  <c r="J202" i="4"/>
  <c r="BK200" i="4"/>
  <c r="J191" i="4"/>
  <c r="J189" i="4"/>
  <c r="J186" i="4"/>
  <c r="BK183" i="4"/>
  <c r="J182" i="4"/>
  <c r="J180" i="4"/>
  <c r="BK176" i="4"/>
  <c r="BK173" i="4"/>
  <c r="J171" i="4"/>
  <c r="BK169" i="4"/>
  <c r="BK168" i="4"/>
  <c r="BK165" i="4"/>
  <c r="BK163" i="4"/>
  <c r="BK162" i="4"/>
  <c r="BK160" i="4"/>
  <c r="J158" i="4"/>
  <c r="BK152" i="4"/>
  <c r="J150" i="4"/>
  <c r="BK147" i="4"/>
  <c r="J145" i="4"/>
  <c r="BK143" i="4"/>
  <c r="J137" i="4"/>
  <c r="J134" i="4"/>
  <c r="BK415" i="3"/>
  <c r="J415" i="3"/>
  <c r="BK414" i="3"/>
  <c r="J414" i="3"/>
  <c r="BK412" i="3"/>
  <c r="J410" i="3"/>
  <c r="BK409" i="3"/>
  <c r="BK408" i="3"/>
  <c r="J406" i="3"/>
  <c r="J404" i="3"/>
  <c r="J402" i="3"/>
  <c r="BK393" i="3"/>
  <c r="J390" i="3"/>
  <c r="J386" i="3"/>
  <c r="BK384" i="3"/>
  <c r="BK383" i="3"/>
  <c r="BK380" i="3"/>
  <c r="J375" i="3"/>
  <c r="J371" i="3"/>
  <c r="J370" i="3"/>
  <c r="BK367" i="3"/>
  <c r="BK358" i="3"/>
  <c r="J357" i="3"/>
  <c r="BK356" i="3"/>
  <c r="BK349" i="3"/>
  <c r="J348" i="3"/>
  <c r="J347" i="3"/>
  <c r="J345" i="3"/>
  <c r="BK344" i="3"/>
  <c r="BK340" i="3"/>
  <c r="J338" i="3"/>
  <c r="BK337" i="3"/>
  <c r="J335" i="3"/>
  <c r="BK326" i="3"/>
  <c r="BK323" i="3"/>
  <c r="BK320" i="3"/>
  <c r="BK305" i="3"/>
  <c r="BK302" i="3"/>
  <c r="J296" i="3"/>
  <c r="J293" i="3"/>
  <c r="BK291" i="3"/>
  <c r="J288" i="3"/>
  <c r="J282" i="3"/>
  <c r="J281" i="3"/>
  <c r="BK277" i="3"/>
  <c r="BK274" i="3"/>
  <c r="BK271" i="3"/>
  <c r="BK268" i="3"/>
  <c r="J265" i="3"/>
  <c r="BK263" i="3"/>
  <c r="BK262" i="3"/>
  <c r="BK258" i="3"/>
  <c r="BK255" i="3"/>
  <c r="BK254" i="3"/>
  <c r="J250" i="3"/>
  <c r="BK247" i="3"/>
  <c r="J247" i="3"/>
  <c r="J246" i="3"/>
  <c r="BK245" i="3"/>
  <c r="J243" i="3"/>
  <c r="BK239" i="3"/>
  <c r="BK237" i="3"/>
  <c r="J235" i="3"/>
  <c r="J220" i="3"/>
  <c r="J218" i="3"/>
  <c r="BK217" i="3"/>
  <c r="J216" i="3"/>
  <c r="J214" i="3"/>
  <c r="J209" i="3"/>
  <c r="J208" i="3"/>
  <c r="J207" i="3"/>
  <c r="BK205" i="3"/>
  <c r="BK203" i="3"/>
  <c r="BK201" i="3"/>
  <c r="BK198" i="3"/>
  <c r="BK196" i="3"/>
  <c r="BK194" i="3"/>
  <c r="BK193" i="3"/>
  <c r="J185" i="3"/>
  <c r="BK177" i="3"/>
  <c r="J166" i="3"/>
  <c r="BK164" i="3"/>
  <c r="J163" i="3"/>
  <c r="BK162" i="3"/>
  <c r="J161" i="3"/>
  <c r="J148" i="3"/>
  <c r="J145" i="3"/>
  <c r="BK139" i="3"/>
  <c r="BK293" i="2"/>
  <c r="BK287" i="2"/>
  <c r="J283" i="2"/>
  <c r="J279" i="2"/>
  <c r="J278" i="2"/>
  <c r="BK277" i="2"/>
  <c r="J273" i="2"/>
  <c r="J271" i="2"/>
  <c r="J268" i="2"/>
  <c r="J267" i="2"/>
  <c r="J266" i="2"/>
  <c r="BK264" i="2"/>
  <c r="J261" i="2"/>
  <c r="BK259" i="2"/>
  <c r="BK256" i="2"/>
  <c r="BK254" i="2"/>
  <c r="J250" i="2"/>
  <c r="J248" i="2"/>
  <c r="BK247" i="2"/>
  <c r="J245" i="2"/>
  <c r="BK240" i="2"/>
  <c r="J238" i="2"/>
  <c r="J236" i="2"/>
  <c r="J234" i="2"/>
  <c r="J232" i="2"/>
  <c r="J228" i="2"/>
  <c r="J226" i="2"/>
  <c r="BK223" i="2"/>
  <c r="BK221" i="2"/>
  <c r="J217" i="2"/>
  <c r="J212" i="2"/>
  <c r="J205" i="2"/>
  <c r="J204" i="2"/>
  <c r="BK203" i="2"/>
  <c r="J201" i="2"/>
  <c r="BK196" i="2"/>
  <c r="J194" i="2"/>
  <c r="J190" i="2"/>
  <c r="J185" i="2"/>
  <c r="BK181" i="2"/>
  <c r="J179" i="2"/>
  <c r="BK174" i="2"/>
  <c r="J164" i="2"/>
  <c r="J163" i="2"/>
  <c r="BK157" i="2"/>
  <c r="BK156" i="2"/>
  <c r="J155" i="2"/>
  <c r="BK151" i="2"/>
  <c r="J149" i="2"/>
  <c r="J146" i="2"/>
  <c r="BK145" i="2"/>
  <c r="BK142" i="2"/>
  <c r="BK140" i="2"/>
  <c r="J140" i="2"/>
  <c r="BK135" i="2"/>
  <c r="J135" i="2"/>
  <c r="BK131" i="2"/>
  <c r="J131" i="2"/>
  <c r="AS94" i="1"/>
  <c r="J201" i="7"/>
  <c r="BK200" i="7"/>
  <c r="J199" i="7"/>
  <c r="J196" i="7"/>
  <c r="BK193" i="7"/>
  <c r="BK188" i="7"/>
  <c r="BK187" i="7"/>
  <c r="J185" i="7"/>
  <c r="J184" i="7"/>
  <c r="J183" i="7"/>
  <c r="BK177" i="7"/>
  <c r="J176" i="7"/>
  <c r="BK174" i="7"/>
  <c r="BK173" i="7"/>
  <c r="J172" i="7"/>
  <c r="BK171" i="7"/>
  <c r="BK170" i="7"/>
  <c r="BK168" i="7"/>
  <c r="BK167" i="7"/>
  <c r="J166" i="7"/>
  <c r="BK164" i="7"/>
  <c r="BK163" i="7"/>
  <c r="BK162" i="7"/>
  <c r="J161" i="7"/>
  <c r="BK160" i="7"/>
  <c r="BK159" i="7"/>
  <c r="J156" i="7"/>
  <c r="BK155" i="7"/>
  <c r="J154" i="7"/>
  <c r="BK152" i="7"/>
  <c r="BK149" i="7"/>
  <c r="J146" i="7"/>
  <c r="J145" i="7"/>
  <c r="J144" i="7"/>
  <c r="BK142" i="7"/>
  <c r="BK141" i="7"/>
  <c r="BK140" i="7"/>
  <c r="BK138" i="7"/>
  <c r="BK136" i="7"/>
  <c r="J133" i="7"/>
  <c r="BK132" i="7"/>
  <c r="BK130" i="7"/>
  <c r="J129" i="7"/>
  <c r="J127" i="7"/>
  <c r="BK126" i="7"/>
  <c r="J270" i="6"/>
  <c r="J252" i="6"/>
  <c r="J251" i="6"/>
  <c r="BK249" i="6"/>
  <c r="BK248" i="6"/>
  <c r="BK218" i="6"/>
  <c r="BK210" i="6"/>
  <c r="J204" i="6"/>
  <c r="J196" i="6"/>
  <c r="BK186" i="6"/>
  <c r="J181" i="6"/>
  <c r="J169" i="6"/>
  <c r="J167" i="6"/>
  <c r="BK163" i="6"/>
  <c r="BK161" i="6"/>
  <c r="BK151" i="6"/>
  <c r="BK149" i="6"/>
  <c r="J149" i="6"/>
  <c r="BK147" i="6"/>
  <c r="J147" i="6"/>
  <c r="BK145" i="6"/>
  <c r="J235" i="5"/>
  <c r="J234" i="5"/>
  <c r="J226" i="5"/>
  <c r="J220" i="5"/>
  <c r="BK219" i="5"/>
  <c r="J217" i="5"/>
  <c r="BK213" i="5"/>
  <c r="BK206" i="5"/>
  <c r="BK201" i="5"/>
  <c r="J198" i="5"/>
  <c r="J196" i="5"/>
  <c r="BK194" i="5"/>
  <c r="J266" i="4"/>
  <c r="J264" i="4"/>
  <c r="BK261" i="4"/>
  <c r="BK260" i="4"/>
  <c r="BK258" i="4"/>
  <c r="J257" i="4"/>
  <c r="BK256" i="4"/>
  <c r="J253" i="4"/>
  <c r="J252" i="4"/>
  <c r="BK249" i="4"/>
  <c r="BK247" i="4"/>
  <c r="BK242" i="4"/>
  <c r="BK240" i="4"/>
  <c r="J238" i="4"/>
  <c r="J236" i="4"/>
  <c r="J234" i="4"/>
  <c r="J232" i="4"/>
  <c r="J227" i="4"/>
  <c r="BK224" i="4"/>
  <c r="J220" i="4"/>
  <c r="J218" i="4"/>
  <c r="J212" i="4"/>
  <c r="BK208" i="4"/>
  <c r="J205" i="4"/>
  <c r="BK202" i="4"/>
  <c r="BK194" i="4"/>
  <c r="BK189" i="4"/>
  <c r="BK187" i="4"/>
  <c r="BK186" i="4"/>
  <c r="BK185" i="4"/>
  <c r="BK180" i="4"/>
  <c r="BK179" i="4"/>
  <c r="BK178" i="4"/>
  <c r="J176" i="4"/>
  <c r="BK175" i="4"/>
  <c r="J173" i="4"/>
  <c r="BK171" i="4"/>
  <c r="BK170" i="4"/>
  <c r="J168" i="4"/>
  <c r="BK166" i="4"/>
  <c r="J165" i="4"/>
  <c r="BK164" i="4"/>
  <c r="J163" i="4"/>
  <c r="BK158" i="4"/>
  <c r="BK157" i="4"/>
  <c r="BK153" i="4"/>
  <c r="BK151" i="4"/>
  <c r="J151" i="4"/>
  <c r="J147" i="4"/>
  <c r="BK142" i="4"/>
  <c r="J140" i="4"/>
  <c r="BK404" i="3"/>
  <c r="BK402" i="3"/>
  <c r="J400" i="3"/>
  <c r="BK398" i="3"/>
  <c r="BK397" i="3"/>
  <c r="J393" i="3"/>
  <c r="BK385" i="3"/>
  <c r="J384" i="3"/>
  <c r="J382" i="3"/>
  <c r="BK381" i="3"/>
  <c r="J380" i="3"/>
  <c r="J379" i="3"/>
  <c r="BK377" i="3"/>
  <c r="BK375" i="3"/>
  <c r="BK373" i="3"/>
  <c r="BK371" i="3"/>
  <c r="BK369" i="3"/>
  <c r="BK360" i="3"/>
  <c r="J356" i="3"/>
  <c r="J355" i="3"/>
  <c r="BK350" i="3"/>
  <c r="BK345" i="3"/>
  <c r="J342" i="3"/>
  <c r="J337" i="3"/>
  <c r="BK335" i="3"/>
  <c r="J334" i="3"/>
  <c r="BK328" i="3"/>
  <c r="J324" i="3"/>
  <c r="J323" i="3"/>
  <c r="J320" i="3"/>
  <c r="J313" i="3"/>
  <c r="BK310" i="3"/>
  <c r="BK293" i="3"/>
  <c r="J291" i="3"/>
  <c r="BK290" i="3"/>
  <c r="BK282" i="3"/>
  <c r="BK279" i="3"/>
  <c r="BK275" i="3"/>
  <c r="J270" i="3"/>
  <c r="J268" i="3"/>
  <c r="BK267" i="3"/>
  <c r="BK266" i="3"/>
  <c r="BK265" i="3"/>
  <c r="J262" i="3"/>
  <c r="BK260" i="3"/>
  <c r="BK253" i="3"/>
  <c r="BK250" i="3"/>
  <c r="J245" i="3"/>
  <c r="BK241" i="3"/>
  <c r="BK240" i="3"/>
  <c r="J239" i="3"/>
  <c r="BK235" i="3"/>
  <c r="J229" i="3"/>
  <c r="J222" i="3"/>
  <c r="BK221" i="3"/>
  <c r="BK220" i="3"/>
  <c r="BK216" i="3"/>
  <c r="BK208" i="3"/>
  <c r="J204" i="3"/>
  <c r="J202" i="3"/>
  <c r="J201" i="3"/>
  <c r="BK199" i="3"/>
  <c r="J198" i="3"/>
  <c r="J195" i="3"/>
  <c r="J193" i="3"/>
  <c r="BK185" i="3"/>
  <c r="BK184" i="3"/>
  <c r="BK181" i="3"/>
  <c r="BK171" i="3"/>
  <c r="J162" i="3"/>
  <c r="BK161" i="3"/>
  <c r="BK155" i="3"/>
  <c r="BK142" i="3"/>
  <c r="J139" i="3"/>
  <c r="BK299" i="2"/>
  <c r="J298" i="2"/>
  <c r="J295" i="2"/>
  <c r="BK289" i="2"/>
  <c r="BK283" i="2"/>
  <c r="BK281" i="2"/>
  <c r="BK279" i="2"/>
  <c r="BK278" i="2"/>
  <c r="J277" i="2"/>
  <c r="BK276" i="2"/>
  <c r="BK274" i="2"/>
  <c r="BK273" i="2"/>
  <c r="BK271" i="2"/>
  <c r="BK270" i="2"/>
  <c r="BK267" i="2"/>
  <c r="J265" i="2"/>
  <c r="BK263" i="2"/>
  <c r="BK258" i="2"/>
  <c r="J256" i="2"/>
  <c r="BK252" i="2"/>
  <c r="BK250" i="2"/>
  <c r="J247" i="2"/>
  <c r="J240" i="2"/>
  <c r="BK238" i="2"/>
  <c r="BK234" i="2"/>
  <c r="BK230" i="2"/>
  <c r="J225" i="2"/>
  <c r="J223" i="2"/>
  <c r="J221" i="2"/>
  <c r="BK217" i="2"/>
  <c r="BK205" i="2"/>
  <c r="BK204" i="2"/>
  <c r="BK201" i="2"/>
  <c r="J197" i="2"/>
  <c r="J196" i="2"/>
  <c r="BK190" i="2"/>
  <c r="J181" i="2"/>
  <c r="BK179" i="2"/>
  <c r="J172" i="2"/>
  <c r="J167" i="2"/>
  <c r="J165" i="2"/>
  <c r="BK163" i="2"/>
  <c r="J160" i="2"/>
  <c r="J156" i="2"/>
  <c r="J153" i="2"/>
  <c r="J151" i="2"/>
  <c r="BK150" i="2"/>
  <c r="BK149" i="2"/>
  <c r="J145" i="2"/>
  <c r="BK143" i="2"/>
  <c r="P121" i="8" l="1"/>
  <c r="P120" i="8" s="1"/>
  <c r="AU101" i="1" s="1"/>
  <c r="BK134" i="2"/>
  <c r="J134" i="2"/>
  <c r="J99" i="2"/>
  <c r="R134" i="2"/>
  <c r="P141" i="2"/>
  <c r="BK148" i="2"/>
  <c r="J148" i="2"/>
  <c r="J101" i="2"/>
  <c r="T148" i="2"/>
  <c r="BK162" i="2"/>
  <c r="J162" i="2"/>
  <c r="J104" i="2"/>
  <c r="P162" i="2"/>
  <c r="T162" i="2"/>
  <c r="R166" i="2"/>
  <c r="R224" i="2"/>
  <c r="P269" i="2"/>
  <c r="BK275" i="2"/>
  <c r="J275" i="2"/>
  <c r="J108" i="2"/>
  <c r="BK282" i="2"/>
  <c r="J282" i="2"/>
  <c r="J109" i="2"/>
  <c r="T282" i="2"/>
  <c r="T197" i="3"/>
  <c r="R238" i="3"/>
  <c r="BK252" i="3"/>
  <c r="J252" i="3"/>
  <c r="J106" i="3" s="1"/>
  <c r="BK257" i="3"/>
  <c r="J257" i="3"/>
  <c r="J107" i="3"/>
  <c r="T257" i="3"/>
  <c r="T269" i="3"/>
  <c r="BK276" i="3"/>
  <c r="J276" i="3"/>
  <c r="J110" i="3" s="1"/>
  <c r="BK292" i="3"/>
  <c r="J292" i="3" s="1"/>
  <c r="J111" i="3" s="1"/>
  <c r="T292" i="3"/>
  <c r="R339" i="3"/>
  <c r="P359" i="3"/>
  <c r="BK372" i="3"/>
  <c r="J372" i="3" s="1"/>
  <c r="J114" i="3" s="1"/>
  <c r="T372" i="3"/>
  <c r="T392" i="3"/>
  <c r="R399" i="3"/>
  <c r="P405" i="3"/>
  <c r="P139" i="4"/>
  <c r="BK144" i="4"/>
  <c r="J144" i="4" s="1"/>
  <c r="J101" i="4" s="1"/>
  <c r="BK149" i="4"/>
  <c r="J149" i="4"/>
  <c r="J102" i="4" s="1"/>
  <c r="R149" i="4"/>
  <c r="P156" i="4"/>
  <c r="T156" i="4"/>
  <c r="R161" i="4"/>
  <c r="P172" i="4"/>
  <c r="P133" i="5"/>
  <c r="BK147" i="5"/>
  <c r="J147" i="5" s="1"/>
  <c r="J99" i="5" s="1"/>
  <c r="BK163" i="5"/>
  <c r="J163" i="5"/>
  <c r="J100" i="5" s="1"/>
  <c r="BK179" i="5"/>
  <c r="J179" i="5" s="1"/>
  <c r="J103" i="5" s="1"/>
  <c r="R179" i="5"/>
  <c r="P185" i="5"/>
  <c r="R191" i="5"/>
  <c r="P197" i="5"/>
  <c r="T200" i="5"/>
  <c r="P204" i="5"/>
  <c r="P129" i="6"/>
  <c r="BK173" i="6"/>
  <c r="J173" i="6" s="1"/>
  <c r="J99" i="6" s="1"/>
  <c r="R173" i="6"/>
  <c r="T183" i="6"/>
  <c r="R189" i="6"/>
  <c r="R247" i="6"/>
  <c r="BK259" i="6"/>
  <c r="J259" i="6" s="1"/>
  <c r="J105" i="6" s="1"/>
  <c r="T269" i="6"/>
  <c r="T268" i="6"/>
  <c r="BK157" i="7"/>
  <c r="J157" i="7" s="1"/>
  <c r="J100" i="7" s="1"/>
  <c r="P134" i="2"/>
  <c r="BK141" i="2"/>
  <c r="J141" i="2" s="1"/>
  <c r="J100" i="2" s="1"/>
  <c r="T141" i="2"/>
  <c r="R148" i="2"/>
  <c r="R162" i="2"/>
  <c r="P166" i="2"/>
  <c r="BK224" i="2"/>
  <c r="J224" i="2"/>
  <c r="J106" i="2" s="1"/>
  <c r="T224" i="2"/>
  <c r="T269" i="2"/>
  <c r="T275" i="2"/>
  <c r="R282" i="2"/>
  <c r="T147" i="3"/>
  <c r="P192" i="3"/>
  <c r="T192" i="3"/>
  <c r="P197" i="3"/>
  <c r="BK238" i="3"/>
  <c r="J238" i="3" s="1"/>
  <c r="J103" i="3" s="1"/>
  <c r="T238" i="3"/>
  <c r="P252" i="3"/>
  <c r="T252" i="3"/>
  <c r="P257" i="3"/>
  <c r="BK269" i="3"/>
  <c r="J269" i="3"/>
  <c r="J108" i="3" s="1"/>
  <c r="R269" i="3"/>
  <c r="P273" i="3"/>
  <c r="T273" i="3"/>
  <c r="T276" i="3"/>
  <c r="P292" i="3"/>
  <c r="BK339" i="3"/>
  <c r="J339" i="3"/>
  <c r="J112" i="3" s="1"/>
  <c r="T339" i="3"/>
  <c r="T359" i="3"/>
  <c r="R372" i="3"/>
  <c r="P392" i="3"/>
  <c r="BK399" i="3"/>
  <c r="J399" i="3" s="1"/>
  <c r="J116" i="3" s="1"/>
  <c r="BK405" i="3"/>
  <c r="J405" i="3"/>
  <c r="J117" i="3" s="1"/>
  <c r="R405" i="3"/>
  <c r="T139" i="4"/>
  <c r="R144" i="4"/>
  <c r="P149" i="4"/>
  <c r="BK156" i="4"/>
  <c r="J156" i="4" s="1"/>
  <c r="J103" i="4" s="1"/>
  <c r="R156" i="4"/>
  <c r="BK161" i="4"/>
  <c r="J161" i="4" s="1"/>
  <c r="J104" i="4" s="1"/>
  <c r="T161" i="4"/>
  <c r="R167" i="4"/>
  <c r="T167" i="4"/>
  <c r="T172" i="4"/>
  <c r="P188" i="4"/>
  <c r="T188" i="4"/>
  <c r="P193" i="4"/>
  <c r="T193" i="4"/>
  <c r="R233" i="4"/>
  <c r="BK259" i="4"/>
  <c r="J259" i="4" s="1"/>
  <c r="J111" i="4" s="1"/>
  <c r="P259" i="4"/>
  <c r="T259" i="4"/>
  <c r="P265" i="4"/>
  <c r="T265" i="4"/>
  <c r="T133" i="5"/>
  <c r="R147" i="5"/>
  <c r="T163" i="5"/>
  <c r="R174" i="5"/>
  <c r="T179" i="5"/>
  <c r="BK185" i="5"/>
  <c r="J185" i="5" s="1"/>
  <c r="J105" i="5" s="1"/>
  <c r="T191" i="5"/>
  <c r="BK200" i="5"/>
  <c r="J200" i="5" s="1"/>
  <c r="J110" i="5" s="1"/>
  <c r="BK204" i="5"/>
  <c r="J204" i="5"/>
  <c r="J111" i="5" s="1"/>
  <c r="BK129" i="6"/>
  <c r="P173" i="6"/>
  <c r="BK183" i="6"/>
  <c r="J183" i="6" s="1"/>
  <c r="J100" i="6" s="1"/>
  <c r="P189" i="6"/>
  <c r="T247" i="6"/>
  <c r="T259" i="6"/>
  <c r="R269" i="6"/>
  <c r="R268" i="6" s="1"/>
  <c r="R190" i="7"/>
  <c r="BK133" i="5"/>
  <c r="J133" i="5"/>
  <c r="J98" i="5" s="1"/>
  <c r="P147" i="5"/>
  <c r="R163" i="5"/>
  <c r="BK174" i="5"/>
  <c r="J174" i="5" s="1"/>
  <c r="J102" i="5" s="1"/>
  <c r="P174" i="5"/>
  <c r="T185" i="5"/>
  <c r="P191" i="5"/>
  <c r="BK197" i="5"/>
  <c r="J197" i="5" s="1"/>
  <c r="J109" i="5" s="1"/>
  <c r="T197" i="5"/>
  <c r="R200" i="5"/>
  <c r="T204" i="5"/>
  <c r="R129" i="6"/>
  <c r="P183" i="6"/>
  <c r="BK189" i="6"/>
  <c r="J189" i="6" s="1"/>
  <c r="J101" i="6" s="1"/>
  <c r="BK247" i="6"/>
  <c r="J247" i="6"/>
  <c r="J103" i="6" s="1"/>
  <c r="R259" i="6"/>
  <c r="P269" i="6"/>
  <c r="P268" i="6"/>
  <c r="T134" i="2"/>
  <c r="T133" i="2"/>
  <c r="R141" i="2"/>
  <c r="P148" i="2"/>
  <c r="BK166" i="2"/>
  <c r="J166" i="2" s="1"/>
  <c r="J105" i="2" s="1"/>
  <c r="T166" i="2"/>
  <c r="P224" i="2"/>
  <c r="BK269" i="2"/>
  <c r="J269" i="2" s="1"/>
  <c r="J107" i="2" s="1"/>
  <c r="R269" i="2"/>
  <c r="P275" i="2"/>
  <c r="R275" i="2"/>
  <c r="P282" i="2"/>
  <c r="BK141" i="3"/>
  <c r="J141" i="3" s="1"/>
  <c r="J99" i="3" s="1"/>
  <c r="P141" i="3"/>
  <c r="R141" i="3"/>
  <c r="T141" i="3"/>
  <c r="T140" i="3" s="1"/>
  <c r="BK147" i="3"/>
  <c r="J147" i="3" s="1"/>
  <c r="J100" i="3" s="1"/>
  <c r="P147" i="3"/>
  <c r="R147" i="3"/>
  <c r="BK192" i="3"/>
  <c r="J192" i="3" s="1"/>
  <c r="J101" i="3" s="1"/>
  <c r="R192" i="3"/>
  <c r="BK197" i="3"/>
  <c r="J197" i="3" s="1"/>
  <c r="J102" i="3" s="1"/>
  <c r="R197" i="3"/>
  <c r="P238" i="3"/>
  <c r="R252" i="3"/>
  <c r="R257" i="3"/>
  <c r="P269" i="3"/>
  <c r="BK273" i="3"/>
  <c r="J273" i="3" s="1"/>
  <c r="J109" i="3" s="1"/>
  <c r="R273" i="3"/>
  <c r="P276" i="3"/>
  <c r="R276" i="3"/>
  <c r="R292" i="3"/>
  <c r="P339" i="3"/>
  <c r="BK359" i="3"/>
  <c r="J359" i="3" s="1"/>
  <c r="J113" i="3" s="1"/>
  <c r="R359" i="3"/>
  <c r="P372" i="3"/>
  <c r="BK392" i="3"/>
  <c r="J392" i="3" s="1"/>
  <c r="J115" i="3" s="1"/>
  <c r="R392" i="3"/>
  <c r="P399" i="3"/>
  <c r="T399" i="3"/>
  <c r="T405" i="3"/>
  <c r="BK139" i="4"/>
  <c r="J139" i="4" s="1"/>
  <c r="J100" i="4" s="1"/>
  <c r="R139" i="4"/>
  <c r="P144" i="4"/>
  <c r="T144" i="4"/>
  <c r="T149" i="4"/>
  <c r="P161" i="4"/>
  <c r="BK167" i="4"/>
  <c r="J167" i="4" s="1"/>
  <c r="J105" i="4" s="1"/>
  <c r="P167" i="4"/>
  <c r="BK172" i="4"/>
  <c r="J172" i="4" s="1"/>
  <c r="J106" i="4" s="1"/>
  <c r="R172" i="4"/>
  <c r="BK188" i="4"/>
  <c r="J188" i="4" s="1"/>
  <c r="J107" i="4" s="1"/>
  <c r="R188" i="4"/>
  <c r="BK193" i="4"/>
  <c r="J193" i="4" s="1"/>
  <c r="J109" i="4" s="1"/>
  <c r="R193" i="4"/>
  <c r="BK233" i="4"/>
  <c r="J233" i="4" s="1"/>
  <c r="J110" i="4" s="1"/>
  <c r="P233" i="4"/>
  <c r="T233" i="4"/>
  <c r="R259" i="4"/>
  <c r="BK265" i="4"/>
  <c r="J265" i="4"/>
  <c r="J112" i="4"/>
  <c r="R265" i="4"/>
  <c r="R133" i="5"/>
  <c r="R132" i="5"/>
  <c r="T147" i="5"/>
  <c r="P163" i="5"/>
  <c r="T174" i="5"/>
  <c r="P179" i="5"/>
  <c r="R185" i="5"/>
  <c r="BK191" i="5"/>
  <c r="J191" i="5" s="1"/>
  <c r="J107" i="5" s="1"/>
  <c r="R197" i="5"/>
  <c r="P200" i="5"/>
  <c r="R204" i="5"/>
  <c r="T129" i="6"/>
  <c r="T173" i="6"/>
  <c r="R183" i="6"/>
  <c r="T189" i="6"/>
  <c r="P247" i="6"/>
  <c r="P259" i="6"/>
  <c r="BK269" i="6"/>
  <c r="J269" i="6" s="1"/>
  <c r="J107" i="6" s="1"/>
  <c r="BK123" i="7"/>
  <c r="J123" i="7" s="1"/>
  <c r="J97" i="7" s="1"/>
  <c r="P123" i="7"/>
  <c r="R123" i="7"/>
  <c r="T123" i="7"/>
  <c r="BK148" i="7"/>
  <c r="J148" i="7"/>
  <c r="J98" i="7"/>
  <c r="P148" i="7"/>
  <c r="R148" i="7"/>
  <c r="T148" i="7"/>
  <c r="BK153" i="7"/>
  <c r="J153" i="7" s="1"/>
  <c r="J99" i="7" s="1"/>
  <c r="P153" i="7"/>
  <c r="R153" i="7"/>
  <c r="T153" i="7"/>
  <c r="P157" i="7"/>
  <c r="R157" i="7"/>
  <c r="T157" i="7"/>
  <c r="BK190" i="7"/>
  <c r="J190" i="7" s="1"/>
  <c r="J101" i="7" s="1"/>
  <c r="P190" i="7"/>
  <c r="T190" i="7"/>
  <c r="BK197" i="7"/>
  <c r="J197" i="7"/>
  <c r="J102" i="7"/>
  <c r="P197" i="7"/>
  <c r="R197" i="7"/>
  <c r="T197" i="7"/>
  <c r="BE140" i="2"/>
  <c r="BE149" i="2"/>
  <c r="BE157" i="2"/>
  <c r="BE165" i="2"/>
  <c r="BE174" i="2"/>
  <c r="BE197" i="2"/>
  <c r="BE204" i="2"/>
  <c r="BE212" i="2"/>
  <c r="BE221" i="2"/>
  <c r="BE228" i="2"/>
  <c r="BE232" i="2"/>
  <c r="BE236" i="2"/>
  <c r="BE248" i="2"/>
  <c r="BE261" i="2"/>
  <c r="BE264" i="2"/>
  <c r="BE266" i="2"/>
  <c r="BE270" i="2"/>
  <c r="BE271" i="2"/>
  <c r="BE273" i="2"/>
  <c r="BE277" i="2"/>
  <c r="BE279" i="2"/>
  <c r="BE287" i="2"/>
  <c r="BE299" i="2"/>
  <c r="J89" i="3"/>
  <c r="J91" i="3"/>
  <c r="F134" i="3"/>
  <c r="BE139" i="3"/>
  <c r="BE148" i="3"/>
  <c r="BE155" i="3"/>
  <c r="BE161" i="3"/>
  <c r="BE163" i="3"/>
  <c r="BE177" i="3"/>
  <c r="BE184" i="3"/>
  <c r="BE194" i="3"/>
  <c r="BE196" i="3"/>
  <c r="BE198" i="3"/>
  <c r="BE207" i="3"/>
  <c r="BE209" i="3"/>
  <c r="BE214" i="3"/>
  <c r="BE220" i="3"/>
  <c r="BE247" i="3"/>
  <c r="BE254" i="3"/>
  <c r="BE258" i="3"/>
  <c r="BE263" i="3"/>
  <c r="BE265" i="3"/>
  <c r="BE266" i="3"/>
  <c r="BE270" i="3"/>
  <c r="BE274" i="3"/>
  <c r="BE275" i="3"/>
  <c r="BE281" i="3"/>
  <c r="BE291" i="3"/>
  <c r="BE302" i="3"/>
  <c r="BE305" i="3"/>
  <c r="BE320" i="3"/>
  <c r="BE323" i="3"/>
  <c r="BE326" i="3"/>
  <c r="BE344" i="3"/>
  <c r="BE349" i="3"/>
  <c r="BE370" i="3"/>
  <c r="BE380" i="3"/>
  <c r="BE383" i="3"/>
  <c r="BE384" i="3"/>
  <c r="BE385" i="3"/>
  <c r="BE390" i="3"/>
  <c r="BE400" i="3"/>
  <c r="BE408" i="3"/>
  <c r="BE410" i="3"/>
  <c r="J89" i="4"/>
  <c r="F92" i="4"/>
  <c r="BE140" i="4"/>
  <c r="BE147" i="4"/>
  <c r="BE152" i="4"/>
  <c r="BE157" i="4"/>
  <c r="BE160" i="4"/>
  <c r="BE170" i="4"/>
  <c r="BE173" i="4"/>
  <c r="BE176" i="4"/>
  <c r="BE179" i="4"/>
  <c r="BE183" i="4"/>
  <c r="BE186" i="4"/>
  <c r="BE207" i="4"/>
  <c r="BE210" i="4"/>
  <c r="BE213" i="4"/>
  <c r="BE220" i="4"/>
  <c r="BE232" i="4"/>
  <c r="BE238" i="4"/>
  <c r="BE245" i="4"/>
  <c r="BE247" i="4"/>
  <c r="BE254" i="4"/>
  <c r="BE255" i="4"/>
  <c r="BE257" i="4"/>
  <c r="BE260" i="4"/>
  <c r="BK133" i="4"/>
  <c r="J133" i="4" s="1"/>
  <c r="J97" i="4" s="1"/>
  <c r="BE192" i="5"/>
  <c r="BE205" i="5"/>
  <c r="BE206" i="5"/>
  <c r="BE217" i="5"/>
  <c r="BE218" i="5"/>
  <c r="BE226" i="5"/>
  <c r="BE235" i="5"/>
  <c r="BK195" i="5"/>
  <c r="J195" i="5"/>
  <c r="J108" i="5"/>
  <c r="J121" i="6"/>
  <c r="BE131" i="6"/>
  <c r="BE132" i="6"/>
  <c r="BE145" i="6"/>
  <c r="BE147" i="6"/>
  <c r="BE154" i="6"/>
  <c r="BE170" i="6"/>
  <c r="BE178" i="6"/>
  <c r="BE182" i="6"/>
  <c r="BE196" i="6"/>
  <c r="BE252" i="6"/>
  <c r="BE256" i="6"/>
  <c r="BE265" i="6"/>
  <c r="J89" i="7"/>
  <c r="J92" i="7"/>
  <c r="BE130" i="7"/>
  <c r="BE131" i="7"/>
  <c r="BE137" i="7"/>
  <c r="BE138" i="7"/>
  <c r="BE140" i="7"/>
  <c r="BE142" i="7"/>
  <c r="BE143" i="7"/>
  <c r="BE146" i="7"/>
  <c r="BE151" i="7"/>
  <c r="BE156" i="7"/>
  <c r="BE166" i="7"/>
  <c r="BE168" i="7"/>
  <c r="BE179" i="7"/>
  <c r="BE191" i="7"/>
  <c r="BE199" i="7"/>
  <c r="BE200" i="7"/>
  <c r="E85" i="2"/>
  <c r="J89" i="2"/>
  <c r="J91" i="2"/>
  <c r="F92" i="2"/>
  <c r="BE131" i="2"/>
  <c r="BE135" i="2"/>
  <c r="BE143" i="2"/>
  <c r="BE146" i="2"/>
  <c r="BE150" i="2"/>
  <c r="BE153" i="2"/>
  <c r="BE155" i="2"/>
  <c r="BE163" i="2"/>
  <c r="BE172" i="2"/>
  <c r="BE179" i="2"/>
  <c r="BE185" i="2"/>
  <c r="BE194" i="2"/>
  <c r="BE203" i="2"/>
  <c r="BE217" i="2"/>
  <c r="BE223" i="2"/>
  <c r="BE225" i="2"/>
  <c r="BE226" i="2"/>
  <c r="BE234" i="2"/>
  <c r="BE238" i="2"/>
  <c r="BE245" i="2"/>
  <c r="BE254" i="2"/>
  <c r="BE258" i="2"/>
  <c r="BE263" i="2"/>
  <c r="BE276" i="2"/>
  <c r="BE278" i="2"/>
  <c r="BE281" i="2"/>
  <c r="BE293" i="2"/>
  <c r="BE295" i="2"/>
  <c r="BK159" i="2"/>
  <c r="J159" i="2" s="1"/>
  <c r="J102" i="2" s="1"/>
  <c r="E85" i="3"/>
  <c r="BE145" i="3"/>
  <c r="BE166" i="3"/>
  <c r="BE171" i="3"/>
  <c r="BE181" i="3"/>
  <c r="BE185" i="3"/>
  <c r="BE195" i="3"/>
  <c r="BE202" i="3"/>
  <c r="BE203" i="3"/>
  <c r="BE204" i="3"/>
  <c r="BE208" i="3"/>
  <c r="BE216" i="3"/>
  <c r="BE218" i="3"/>
  <c r="BE221" i="3"/>
  <c r="BE229" i="3"/>
  <c r="BE235" i="3"/>
  <c r="BE240" i="3"/>
  <c r="BE241" i="3"/>
  <c r="BE243" i="3"/>
  <c r="BE246" i="3"/>
  <c r="BE250" i="3"/>
  <c r="BE255" i="3"/>
  <c r="BE260" i="3"/>
  <c r="BE262" i="3"/>
  <c r="BE267" i="3"/>
  <c r="BE268" i="3"/>
  <c r="BE279" i="3"/>
  <c r="BE290" i="3"/>
  <c r="BE296" i="3"/>
  <c r="BE313" i="3"/>
  <c r="BE324" i="3"/>
  <c r="BE335" i="3"/>
  <c r="BE338" i="3"/>
  <c r="BE342" i="3"/>
  <c r="BE348" i="3"/>
  <c r="BE350" i="3"/>
  <c r="BE355" i="3"/>
  <c r="BE357" i="3"/>
  <c r="BE360" i="3"/>
  <c r="BE371" i="3"/>
  <c r="BE379" i="3"/>
  <c r="BE382" i="3"/>
  <c r="BE398" i="3"/>
  <c r="BE402" i="3"/>
  <c r="BE406" i="3"/>
  <c r="BE412" i="3"/>
  <c r="BE414" i="3"/>
  <c r="BE415" i="3"/>
  <c r="BK249" i="3"/>
  <c r="J249" i="3"/>
  <c r="J104" i="3" s="1"/>
  <c r="E122" i="4"/>
  <c r="J128" i="4"/>
  <c r="BE134" i="4"/>
  <c r="BE142" i="4"/>
  <c r="BE143" i="4"/>
  <c r="BE145" i="4"/>
  <c r="BE151" i="4"/>
  <c r="BE153" i="4"/>
  <c r="BE158" i="4"/>
  <c r="BE162" i="4"/>
  <c r="BE163" i="4"/>
  <c r="BE164" i="4"/>
  <c r="BE168" i="4"/>
  <c r="BE171" i="4"/>
  <c r="BE175" i="4"/>
  <c r="BE180" i="4"/>
  <c r="BE182" i="4"/>
  <c r="BE185" i="4"/>
  <c r="BE187" i="4"/>
  <c r="BE191" i="4"/>
  <c r="BE194" i="4"/>
  <c r="BE202" i="4"/>
  <c r="BE205" i="4"/>
  <c r="BE208" i="4"/>
  <c r="BE212" i="4"/>
  <c r="BE214" i="4"/>
  <c r="BE230" i="4"/>
  <c r="BE234" i="4"/>
  <c r="BE240" i="4"/>
  <c r="BE243" i="4"/>
  <c r="BE250" i="4"/>
  <c r="BE252" i="4"/>
  <c r="BE258" i="4"/>
  <c r="BE263" i="4"/>
  <c r="BE264" i="4"/>
  <c r="BE266" i="4"/>
  <c r="BE273" i="4"/>
  <c r="BK136" i="4"/>
  <c r="J136" i="4"/>
  <c r="J98" i="4" s="1"/>
  <c r="F92" i="5"/>
  <c r="J125" i="5"/>
  <c r="J127" i="5"/>
  <c r="BE134" i="5"/>
  <c r="BE140" i="5"/>
  <c r="BE152" i="5"/>
  <c r="BE154" i="5"/>
  <c r="BE155" i="5"/>
  <c r="BE158" i="5"/>
  <c r="BE159" i="5"/>
  <c r="BE161" i="5"/>
  <c r="BE162" i="5"/>
  <c r="BE164" i="5"/>
  <c r="BE168" i="5"/>
  <c r="BE171" i="5"/>
  <c r="BE175" i="5"/>
  <c r="BE177" i="5"/>
  <c r="BE180" i="5"/>
  <c r="BE184" i="5"/>
  <c r="BE189" i="5"/>
  <c r="BE194" i="5"/>
  <c r="BE196" i="5"/>
  <c r="BE198" i="5"/>
  <c r="BE199" i="5"/>
  <c r="BE203" i="5"/>
  <c r="BE219" i="5"/>
  <c r="E85" i="6"/>
  <c r="J91" i="6"/>
  <c r="BE152" i="6"/>
  <c r="BE161" i="6"/>
  <c r="BE167" i="6"/>
  <c r="BE174" i="6"/>
  <c r="BE181" i="6"/>
  <c r="BE184" i="6"/>
  <c r="BE186" i="6"/>
  <c r="BE188" i="6"/>
  <c r="BE215" i="6"/>
  <c r="BE235" i="6"/>
  <c r="BE242" i="6"/>
  <c r="BE249" i="6"/>
  <c r="BE260" i="6"/>
  <c r="BE270" i="6"/>
  <c r="BK241" i="6"/>
  <c r="J241" i="6" s="1"/>
  <c r="J102" i="6" s="1"/>
  <c r="F91" i="7"/>
  <c r="F92" i="7"/>
  <c r="J118" i="7"/>
  <c r="BE124" i="7"/>
  <c r="BE127" i="7"/>
  <c r="BE128" i="7"/>
  <c r="BE132" i="7"/>
  <c r="BE154" i="7"/>
  <c r="BE160" i="7"/>
  <c r="BE171" i="7"/>
  <c r="BE172" i="7"/>
  <c r="BE176" i="7"/>
  <c r="BE177" i="7"/>
  <c r="BE180" i="7"/>
  <c r="BE187" i="7"/>
  <c r="BE192" i="7"/>
  <c r="BE196" i="7"/>
  <c r="BE198" i="7"/>
  <c r="BE201" i="7"/>
  <c r="BE220" i="5"/>
  <c r="BE234" i="5"/>
  <c r="BE236" i="5"/>
  <c r="BE237" i="5"/>
  <c r="BK183" i="5"/>
  <c r="J183" i="5"/>
  <c r="J104" i="5" s="1"/>
  <c r="BE130" i="6"/>
  <c r="BE138" i="6"/>
  <c r="BE149" i="6"/>
  <c r="BE171" i="6"/>
  <c r="BE176" i="6"/>
  <c r="BE251" i="6"/>
  <c r="BE258" i="6"/>
  <c r="BE262" i="6"/>
  <c r="BE267" i="6"/>
  <c r="BK257" i="6"/>
  <c r="J257" i="6"/>
  <c r="J104" i="6" s="1"/>
  <c r="E85" i="7"/>
  <c r="BE126" i="7"/>
  <c r="BE133" i="7"/>
  <c r="BE134" i="7"/>
  <c r="BE136" i="7"/>
  <c r="BE144" i="7"/>
  <c r="BE145" i="7"/>
  <c r="BE147" i="7"/>
  <c r="BE158" i="7"/>
  <c r="BE159" i="7"/>
  <c r="BE161" i="7"/>
  <c r="BE164" i="7"/>
  <c r="BE165" i="7"/>
  <c r="BE167" i="7"/>
  <c r="BE169" i="7"/>
  <c r="BE170" i="7"/>
  <c r="BE173" i="7"/>
  <c r="BE181" i="7"/>
  <c r="BE183" i="7"/>
  <c r="BE184" i="7"/>
  <c r="BE188" i="7"/>
  <c r="BE189" i="7"/>
  <c r="BE193" i="7"/>
  <c r="BE142" i="2"/>
  <c r="BE145" i="2"/>
  <c r="BE151" i="2"/>
  <c r="BE156" i="2"/>
  <c r="BE160" i="2"/>
  <c r="BE164" i="2"/>
  <c r="BE167" i="2"/>
  <c r="BE181" i="2"/>
  <c r="BE190" i="2"/>
  <c r="BE196" i="2"/>
  <c r="BE201" i="2"/>
  <c r="BE205" i="2"/>
  <c r="BE230" i="2"/>
  <c r="BE240" i="2"/>
  <c r="BE247" i="2"/>
  <c r="BE250" i="2"/>
  <c r="BE252" i="2"/>
  <c r="BE256" i="2"/>
  <c r="BE259" i="2"/>
  <c r="BE265" i="2"/>
  <c r="BE267" i="2"/>
  <c r="BE268" i="2"/>
  <c r="BE274" i="2"/>
  <c r="BE283" i="2"/>
  <c r="BE289" i="2"/>
  <c r="BE298" i="2"/>
  <c r="BK130" i="2"/>
  <c r="BE142" i="3"/>
  <c r="BE162" i="3"/>
  <c r="BE164" i="3"/>
  <c r="BE193" i="3"/>
  <c r="BE199" i="3"/>
  <c r="BE201" i="3"/>
  <c r="BE205" i="3"/>
  <c r="BE217" i="3"/>
  <c r="BE222" i="3"/>
  <c r="BE237" i="3"/>
  <c r="BE239" i="3"/>
  <c r="BE245" i="3"/>
  <c r="BE253" i="3"/>
  <c r="BE271" i="3"/>
  <c r="BE277" i="3"/>
  <c r="BE282" i="3"/>
  <c r="BE288" i="3"/>
  <c r="BE293" i="3"/>
  <c r="BE310" i="3"/>
  <c r="BE328" i="3"/>
  <c r="BE334" i="3"/>
  <c r="BE337" i="3"/>
  <c r="BE340" i="3"/>
  <c r="BE345" i="3"/>
  <c r="BE347" i="3"/>
  <c r="BE356" i="3"/>
  <c r="BE358" i="3"/>
  <c r="BE367" i="3"/>
  <c r="BE369" i="3"/>
  <c r="BE373" i="3"/>
  <c r="BE375" i="3"/>
  <c r="BE377" i="3"/>
  <c r="BE381" i="3"/>
  <c r="BE386" i="3"/>
  <c r="BE393" i="3"/>
  <c r="BE397" i="3"/>
  <c r="BE404" i="3"/>
  <c r="BE409" i="3"/>
  <c r="BK138" i="3"/>
  <c r="J138" i="3" s="1"/>
  <c r="J97" i="3" s="1"/>
  <c r="BE137" i="4"/>
  <c r="BE150" i="4"/>
  <c r="BE165" i="4"/>
  <c r="BE166" i="4"/>
  <c r="BE169" i="4"/>
  <c r="BE178" i="4"/>
  <c r="BE189" i="4"/>
  <c r="BE200" i="4"/>
  <c r="BE203" i="4"/>
  <c r="BE218" i="4"/>
  <c r="BE224" i="4"/>
  <c r="BE227" i="4"/>
  <c r="BE236" i="4"/>
  <c r="BE242" i="4"/>
  <c r="BE249" i="4"/>
  <c r="BE253" i="4"/>
  <c r="BE256" i="4"/>
  <c r="BE261" i="4"/>
  <c r="BE274" i="4"/>
  <c r="E85" i="5"/>
  <c r="BE136" i="5"/>
  <c r="BE142" i="5"/>
  <c r="BE148" i="5"/>
  <c r="BE150" i="5"/>
  <c r="BE153" i="5"/>
  <c r="BE156" i="5"/>
  <c r="BE157" i="5"/>
  <c r="BE165" i="5"/>
  <c r="BE166" i="5"/>
  <c r="BE173" i="5"/>
  <c r="BE176" i="5"/>
  <c r="BE178" i="5"/>
  <c r="BE181" i="5"/>
  <c r="BE182" i="5"/>
  <c r="BE186" i="5"/>
  <c r="BE187" i="5"/>
  <c r="BE188" i="5"/>
  <c r="BE201" i="5"/>
  <c r="BE213" i="5"/>
  <c r="BE230" i="5"/>
  <c r="BK172" i="5"/>
  <c r="J172" i="5" s="1"/>
  <c r="J101" i="5" s="1"/>
  <c r="F92" i="6"/>
  <c r="BE151" i="6"/>
  <c r="BE158" i="6"/>
  <c r="BE163" i="6"/>
  <c r="BE169" i="6"/>
  <c r="BE177" i="6"/>
  <c r="BE180" i="6"/>
  <c r="BE190" i="6"/>
  <c r="BE197" i="6"/>
  <c r="BE204" i="6"/>
  <c r="BE210" i="6"/>
  <c r="BE218" i="6"/>
  <c r="BE225" i="6"/>
  <c r="BE232" i="6"/>
  <c r="BE248" i="6"/>
  <c r="BE264" i="6"/>
  <c r="BE272" i="6"/>
  <c r="BE274" i="6"/>
  <c r="BE129" i="7"/>
  <c r="BE135" i="7"/>
  <c r="BE139" i="7"/>
  <c r="BE141" i="7"/>
  <c r="BE149" i="7"/>
  <c r="BE150" i="7"/>
  <c r="BE152" i="7"/>
  <c r="BE155" i="7"/>
  <c r="BE162" i="7"/>
  <c r="BE163" i="7"/>
  <c r="BE174" i="7"/>
  <c r="BE175" i="7"/>
  <c r="BE178" i="7"/>
  <c r="BE182" i="7"/>
  <c r="BE185" i="7"/>
  <c r="BE186" i="7"/>
  <c r="BE194" i="7"/>
  <c r="BE195" i="7"/>
  <c r="E85" i="8"/>
  <c r="J89" i="8"/>
  <c r="J91" i="8"/>
  <c r="F92" i="8"/>
  <c r="J92" i="8"/>
  <c r="BE123" i="8"/>
  <c r="BE126" i="8"/>
  <c r="BE129" i="8"/>
  <c r="BK122" i="8"/>
  <c r="J122" i="8" s="1"/>
  <c r="J98" i="8" s="1"/>
  <c r="BK125" i="8"/>
  <c r="J125" i="8"/>
  <c r="J99" i="8" s="1"/>
  <c r="BK128" i="8"/>
  <c r="J128" i="8" s="1"/>
  <c r="J100" i="8" s="1"/>
  <c r="J34" i="2"/>
  <c r="AW95" i="1" s="1"/>
  <c r="F34" i="4"/>
  <c r="BA97" i="1"/>
  <c r="F34" i="2"/>
  <c r="BA95" i="1" s="1"/>
  <c r="F34" i="3"/>
  <c r="BA96" i="1" s="1"/>
  <c r="F35" i="6"/>
  <c r="BB99" i="1" s="1"/>
  <c r="F36" i="6"/>
  <c r="BC99" i="1" s="1"/>
  <c r="F37" i="3"/>
  <c r="BD96" i="1" s="1"/>
  <c r="J34" i="4"/>
  <c r="AW97" i="1" s="1"/>
  <c r="F34" i="5"/>
  <c r="BA98" i="1" s="1"/>
  <c r="J34" i="6"/>
  <c r="AW99" i="1" s="1"/>
  <c r="J34" i="8"/>
  <c r="AW101" i="1" s="1"/>
  <c r="F36" i="5"/>
  <c r="BC98" i="1" s="1"/>
  <c r="F36" i="3"/>
  <c r="BC96" i="1" s="1"/>
  <c r="F35" i="7"/>
  <c r="BB100" i="1" s="1"/>
  <c r="F34" i="7"/>
  <c r="BA100" i="1" s="1"/>
  <c r="F36" i="4"/>
  <c r="BC97" i="1" s="1"/>
  <c r="J34" i="5"/>
  <c r="AW98" i="1" s="1"/>
  <c r="F36" i="7"/>
  <c r="BC100" i="1" s="1"/>
  <c r="F34" i="8"/>
  <c r="BA101" i="1" s="1"/>
  <c r="F35" i="2"/>
  <c r="BB95" i="1" s="1"/>
  <c r="F35" i="3"/>
  <c r="BB96" i="1" s="1"/>
  <c r="F37" i="6"/>
  <c r="BD99" i="1" s="1"/>
  <c r="F37" i="5"/>
  <c r="BD98" i="1" s="1"/>
  <c r="F35" i="5"/>
  <c r="BB98" i="1" s="1"/>
  <c r="F36" i="2"/>
  <c r="BC95" i="1" s="1"/>
  <c r="J34" i="3"/>
  <c r="AW96" i="1" s="1"/>
  <c r="J34" i="7"/>
  <c r="AW100" i="1" s="1"/>
  <c r="F35" i="8"/>
  <c r="BB101" i="1" s="1"/>
  <c r="F35" i="4"/>
  <c r="BB97" i="1" s="1"/>
  <c r="F37" i="2"/>
  <c r="BD95" i="1" s="1"/>
  <c r="F37" i="4"/>
  <c r="BD97" i="1" s="1"/>
  <c r="F34" i="6"/>
  <c r="BA99" i="1" s="1"/>
  <c r="F37" i="7"/>
  <c r="BD100" i="1" s="1"/>
  <c r="F36" i="8"/>
  <c r="BC101" i="1" s="1"/>
  <c r="F37" i="8"/>
  <c r="BD101" i="1" s="1"/>
  <c r="P190" i="5" l="1"/>
  <c r="T190" i="5"/>
  <c r="T251" i="3"/>
  <c r="T137" i="3"/>
  <c r="P251" i="3"/>
  <c r="R190" i="5"/>
  <c r="T122" i="7"/>
  <c r="P122" i="7"/>
  <c r="AU100" i="1" s="1"/>
  <c r="T128" i="6"/>
  <c r="T127" i="6"/>
  <c r="R131" i="5"/>
  <c r="R192" i="4"/>
  <c r="P140" i="3"/>
  <c r="P137" i="3"/>
  <c r="AU96" i="1"/>
  <c r="R128" i="6"/>
  <c r="R127" i="6" s="1"/>
  <c r="P192" i="4"/>
  <c r="P132" i="5"/>
  <c r="P131" i="5" s="1"/>
  <c r="AU98" i="1" s="1"/>
  <c r="R251" i="3"/>
  <c r="R140" i="3"/>
  <c r="R137" i="3" s="1"/>
  <c r="BK128" i="6"/>
  <c r="J128" i="6"/>
  <c r="J97" i="6"/>
  <c r="T138" i="4"/>
  <c r="R161" i="2"/>
  <c r="P128" i="6"/>
  <c r="P127" i="6"/>
  <c r="AU99" i="1" s="1"/>
  <c r="P138" i="4"/>
  <c r="P132" i="4"/>
  <c r="AU97" i="1"/>
  <c r="T161" i="2"/>
  <c r="T129" i="2" s="1"/>
  <c r="P161" i="2"/>
  <c r="R133" i="2"/>
  <c r="R129" i="2" s="1"/>
  <c r="R122" i="7"/>
  <c r="R138" i="4"/>
  <c r="R132" i="4"/>
  <c r="T132" i="5"/>
  <c r="T131" i="5" s="1"/>
  <c r="T192" i="4"/>
  <c r="P133" i="2"/>
  <c r="P129" i="2" s="1"/>
  <c r="AU95" i="1" s="1"/>
  <c r="J130" i="2"/>
  <c r="J97" i="2"/>
  <c r="BK268" i="6"/>
  <c r="J268" i="6" s="1"/>
  <c r="J106" i="6" s="1"/>
  <c r="BK133" i="2"/>
  <c r="J133" i="2" s="1"/>
  <c r="J98" i="2" s="1"/>
  <c r="BK161" i="2"/>
  <c r="J161" i="2"/>
  <c r="J103" i="2" s="1"/>
  <c r="BK251" i="3"/>
  <c r="J251" i="3"/>
  <c r="J105" i="3"/>
  <c r="BK138" i="4"/>
  <c r="J138" i="4" s="1"/>
  <c r="J99" i="4" s="1"/>
  <c r="BK132" i="5"/>
  <c r="J132" i="5" s="1"/>
  <c r="J97" i="5" s="1"/>
  <c r="BK190" i="5"/>
  <c r="J190" i="5"/>
  <c r="J106" i="5" s="1"/>
  <c r="J129" i="6"/>
  <c r="J98" i="6"/>
  <c r="BK122" i="7"/>
  <c r="J122" i="7" s="1"/>
  <c r="J96" i="7" s="1"/>
  <c r="BK140" i="3"/>
  <c r="J140" i="3"/>
  <c r="J98" i="3" s="1"/>
  <c r="BK192" i="4"/>
  <c r="J192" i="4"/>
  <c r="J108" i="4"/>
  <c r="BK121" i="8"/>
  <c r="J121" i="8" s="1"/>
  <c r="J97" i="8" s="1"/>
  <c r="J33" i="3"/>
  <c r="AV96" i="1" s="1"/>
  <c r="AT96" i="1" s="1"/>
  <c r="F33" i="3"/>
  <c r="AZ96" i="1"/>
  <c r="F33" i="7"/>
  <c r="AZ100" i="1"/>
  <c r="F33" i="4"/>
  <c r="AZ97" i="1" s="1"/>
  <c r="F33" i="5"/>
  <c r="AZ98" i="1"/>
  <c r="F33" i="6"/>
  <c r="AZ99" i="1" s="1"/>
  <c r="BB94" i="1"/>
  <c r="AX94" i="1"/>
  <c r="J33" i="2"/>
  <c r="AV95" i="1" s="1"/>
  <c r="AT95" i="1" s="1"/>
  <c r="J33" i="5"/>
  <c r="AV98" i="1"/>
  <c r="AT98" i="1" s="1"/>
  <c r="BA94" i="1"/>
  <c r="W30" i="1"/>
  <c r="BC94" i="1"/>
  <c r="W32" i="1" s="1"/>
  <c r="BD94" i="1"/>
  <c r="W33" i="1"/>
  <c r="F33" i="2"/>
  <c r="AZ95" i="1" s="1"/>
  <c r="J33" i="6"/>
  <c r="AV99" i="1"/>
  <c r="AT99" i="1"/>
  <c r="J33" i="4"/>
  <c r="AV97" i="1"/>
  <c r="AT97" i="1"/>
  <c r="J33" i="7"/>
  <c r="AV100" i="1" s="1"/>
  <c r="AT100" i="1" s="1"/>
  <c r="F33" i="8"/>
  <c r="AZ101" i="1"/>
  <c r="J33" i="8"/>
  <c r="AV101" i="1"/>
  <c r="AT101" i="1"/>
  <c r="T132" i="4" l="1"/>
  <c r="BK129" i="2"/>
  <c r="J129" i="2"/>
  <c r="J96" i="2" s="1"/>
  <c r="BK132" i="4"/>
  <c r="J132" i="4"/>
  <c r="J30" i="4" s="1"/>
  <c r="AG97" i="1" s="1"/>
  <c r="AN97" i="1" s="1"/>
  <c r="BK137" i="3"/>
  <c r="J137" i="3" s="1"/>
  <c r="J96" i="3" s="1"/>
  <c r="BK127" i="6"/>
  <c r="J127" i="6"/>
  <c r="J30" i="6" s="1"/>
  <c r="AG99" i="1" s="1"/>
  <c r="AN99" i="1" s="1"/>
  <c r="BK131" i="5"/>
  <c r="J131" i="5"/>
  <c r="BK120" i="8"/>
  <c r="J120" i="8"/>
  <c r="J96" i="8" s="1"/>
  <c r="AU94" i="1"/>
  <c r="AZ94" i="1"/>
  <c r="W29" i="1"/>
  <c r="W31" i="1"/>
  <c r="AY94" i="1"/>
  <c r="J30" i="7"/>
  <c r="AG100" i="1"/>
  <c r="AN100" i="1"/>
  <c r="J30" i="5"/>
  <c r="AG98" i="1" s="1"/>
  <c r="AN98" i="1" s="1"/>
  <c r="AW94" i="1"/>
  <c r="AK30" i="1"/>
  <c r="J39" i="4" l="1"/>
  <c r="J96" i="4"/>
  <c r="J39" i="6"/>
  <c r="J39" i="5"/>
  <c r="J96" i="5"/>
  <c r="J96" i="6"/>
  <c r="J39" i="7"/>
  <c r="J30" i="2"/>
  <c r="AG95" i="1"/>
  <c r="AN95" i="1"/>
  <c r="AV94" i="1"/>
  <c r="AK29" i="1" s="1"/>
  <c r="J30" i="3"/>
  <c r="AG96" i="1"/>
  <c r="AN96" i="1"/>
  <c r="J30" i="8"/>
  <c r="AG101" i="1"/>
  <c r="AN101" i="1"/>
  <c r="J39" i="2" l="1"/>
  <c r="J39" i="3"/>
  <c r="J39" i="8"/>
  <c r="AG94" i="1"/>
  <c r="AK26" i="1"/>
  <c r="AK35" i="1"/>
  <c r="AT94" i="1"/>
  <c r="AN94" i="1" l="1"/>
</calcChain>
</file>

<file path=xl/sharedStrings.xml><?xml version="1.0" encoding="utf-8"?>
<sst xmlns="http://schemas.openxmlformats.org/spreadsheetml/2006/main" count="11173" uniqueCount="1876">
  <si>
    <t>Export Komplet</t>
  </si>
  <si>
    <t/>
  </si>
  <si>
    <t>2.0</t>
  </si>
  <si>
    <t>ZAMOK</t>
  </si>
  <si>
    <t>False</t>
  </si>
  <si>
    <t>{d222b64c-0d80-4667-9df0-df019bed790c}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</si>
  <si>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</si>
  <si>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</si>
  <si>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</si>
  <si>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</si>
  <si>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</si>
  <si>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</si>
  <si>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</si>
  <si>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</si>
  <si>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Lodenice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</si>
  <si>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</si>
  <si>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</si>
  <si>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Loděnice ON - oprava</t>
  </si>
  <si>
    <t>KSO:</t>
  </si>
  <si>
    <t>CC-CZ:</t>
  </si>
  <si>
    <t>Místo:</t>
  </si>
  <si>
    <t>žst. Loděnice</t>
  </si>
  <si>
    <t>Datum:</t>
  </si>
  <si>
    <t>3. 5. 2020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</si>
  <si>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</si>
  <si>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</si>
  <si>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</si>
  <si>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</si>
  <si>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</si>
  <si>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</si>
  <si>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</si>
  <si>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</si>
  <si>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</si>
  <si>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</si>
  <si>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</si>
  <si>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</si>
  <si>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</si>
  <si>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</si>
  <si>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</si>
  <si>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</si>
  <si>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</si>
  <si>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</si>
  <si>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</si>
  <si>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</si>
  <si>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</si>
  <si>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</si>
  <si>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</si>
  <si>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</si>
  <si>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</si>
  <si>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</si>
  <si>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</si>
  <si>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</si>
  <si>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</si>
  <si>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</si>
  <si>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</si>
  <si>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</si>
  <si>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</si>
  <si>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</si>
  <si>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</si>
  <si>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</si>
  <si>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</si>
  <si>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</si>
  <si>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</si>
  <si>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</si>
  <si>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</si>
  <si>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</si>
  <si>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</si>
  <si>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</si>
  <si>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</si>
  <si>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</si>
  <si>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</si>
  <si>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</si>
  <si>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</si>
  <si>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</si>
  <si>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</si>
  <si>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</si>
  <si>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</si>
  <si>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</si>
  <si>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</si>
  <si>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</si>
  <si>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</si>
  <si>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</si>
  <si>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</si>
  <si>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</si>
  <si>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střechy VB</t>
  </si>
  <si>
    <t>STA</t>
  </si>
  <si>
    <t>1</t>
  </si>
  <si>
    <t>{268abacc-93b2-46d5-87c9-7345a44ac8be}</t>
  </si>
  <si>
    <t>2</t>
  </si>
  <si>
    <t>002</t>
  </si>
  <si>
    <t>Oprava vnějšího pláště</t>
  </si>
  <si>
    <t>{32cb5912-5a47-49e8-ae28-13b91857bfde}</t>
  </si>
  <si>
    <t>003</t>
  </si>
  <si>
    <t>Oprava přístřešku</t>
  </si>
  <si>
    <t>{ef882142-32c6-43ed-be46-7d2043d2c7ab}</t>
  </si>
  <si>
    <t>004</t>
  </si>
  <si>
    <t>Oprava kotelny a společných prostor</t>
  </si>
  <si>
    <t>{fb49b024-77e5-4666-804f-47e9bdafffdf}</t>
  </si>
  <si>
    <t>005</t>
  </si>
  <si>
    <t>Ostatní venkovní úpravy, zpevněné plochy, jímka</t>
  </si>
  <si>
    <t>{1598c393-7375-4ea2-bb32-90bada9e66e6}</t>
  </si>
  <si>
    <t>006</t>
  </si>
  <si>
    <t>Elektroinstalace (SEE)</t>
  </si>
  <si>
    <t>{c8530cf0-b34d-44bc-bfa0-8d6639ad26a8}</t>
  </si>
  <si>
    <t>007</t>
  </si>
  <si>
    <t>Vedlejší a ostatní náklady</t>
  </si>
  <si>
    <t>VON</t>
  </si>
  <si>
    <t>{e70257b9-81b7-4562-affd-58226547360a}</t>
  </si>
  <si>
    <t>KRYCÍ LIST SOUPISU PRACÍ</t>
  </si>
  <si>
    <t>Objekt:</t>
  </si>
  <si>
    <t>001 - Oprava střechy VB</t>
  </si>
  <si>
    <t>REKAPITULACE ČLENĚNÍ SOUPISU PRACÍ</t>
  </si>
  <si>
    <t>Kód dílu - Popis</t>
  </si>
  <si>
    <t>Cena celkem [CZK]</t>
  </si>
  <si>
    <t>Náklady ze soupisu prací</t>
  </si>
  <si>
    <t>-1</t>
  </si>
  <si>
    <t>OST - Poznámky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</si>
  <si>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</si>
  <si>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</si>
  <si>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</si>
  <si>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</si>
  <si>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</si>
  <si>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</si>
  <si>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</si>
  <si>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</si>
  <si>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</si>
  <si>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</si>
  <si>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</si>
  <si>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</si>
  <si>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</si>
  <si>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</si>
  <si>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</si>
  <si>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</si>
  <si>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</si>
  <si>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</si>
  <si>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</si>
  <si>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</si>
  <si>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</si>
  <si>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</si>
  <si>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</si>
  <si>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</si>
  <si>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</si>
  <si>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</si>
  <si>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</si>
  <si>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</si>
  <si>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</si>
  <si>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</si>
  <si>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</t>
  </si>
  <si>
    <t>512</t>
  </si>
  <si>
    <t>-546217935</t>
  </si>
  <si>
    <t>P</t>
  </si>
  <si>
    <t>Poznámka k položce:_x000D_
Zadání je zpracováno v rozsahu a podrobnosti zadávací dokumentace v rozsahu omezeném technickou zprávou._x000D_
_x000D_
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zvlášť._x000D_
_x000D_
Pokud nejsou uvedeny montážní práce samostatně, je montáž součástí jednotkových cen!</t>
  </si>
  <si>
    <t>HSV</t>
  </si>
  <si>
    <t>Práce a dodávky HSV</t>
  </si>
  <si>
    <t>3</t>
  </si>
  <si>
    <t>Svislé a kompletní konstrukce</t>
  </si>
  <si>
    <t>31427151R</t>
  </si>
  <si>
    <t>Přezdění nadstřešní části komínových těles kompletní vč. krycích desek, spárování a ochr. nátěru, případně nové povrchové úpravy</t>
  </si>
  <si>
    <t>m3</t>
  </si>
  <si>
    <t>1070916503</t>
  </si>
  <si>
    <t>VV</t>
  </si>
  <si>
    <t>0,45*0,45*2,5</t>
  </si>
  <si>
    <t>1,2*0,45*4</t>
  </si>
  <si>
    <t>2*0,9*0,45*2,5</t>
  </si>
  <si>
    <t>Součet</t>
  </si>
  <si>
    <t>31638111R</t>
  </si>
  <si>
    <t>Zabezpečení komínových těles po odbourání nadstřešní části v prostoru půdy</t>
  </si>
  <si>
    <t>kus</t>
  </si>
  <si>
    <t>484819664</t>
  </si>
  <si>
    <t>9</t>
  </si>
  <si>
    <t>Ostatní konstrukce a práce-bourání</t>
  </si>
  <si>
    <t>000000004</t>
  </si>
  <si>
    <t xml:space="preserve">D+M doplňků střechy vč. povrchové úpravy - konzole, antény, průchodky, držáky aj. vč. demontáže stávajících </t>
  </si>
  <si>
    <t>kpl</t>
  </si>
  <si>
    <t>224208424</t>
  </si>
  <si>
    <t>5</t>
  </si>
  <si>
    <t>99701301R</t>
  </si>
  <si>
    <t>Vyklizení suti a komunálního odpadu z prostorů přes 15 m2 s naložením, odvozem a likvidací</t>
  </si>
  <si>
    <t>2004334859</t>
  </si>
  <si>
    <t>Poznámka k položce:_x000D_
jedná se o velkoobjemové vyklizení a vyčištění půdního prostoru</t>
  </si>
  <si>
    <t>6</t>
  </si>
  <si>
    <t>962032631</t>
  </si>
  <si>
    <t>Bourání zdiva komínového nad střechou z cihel na MV nebo MVC</t>
  </si>
  <si>
    <t>-829937182</t>
  </si>
  <si>
    <t>7</t>
  </si>
  <si>
    <t>976047231</t>
  </si>
  <si>
    <t>Vybourání betonových nebo ŽB krycích desek</t>
  </si>
  <si>
    <t>m2</t>
  </si>
  <si>
    <t>1598867071</t>
  </si>
  <si>
    <t>0,8*0,8+1,4*0,65+2*1,1*0,65</t>
  </si>
  <si>
    <t>997</t>
  </si>
  <si>
    <t xml:space="preserve"> Přesun sutě</t>
  </si>
  <si>
    <t>8</t>
  </si>
  <si>
    <t>997013113</t>
  </si>
  <si>
    <t>Vnitrostaveništní doprava suti a vybouraných hmot pro budovy v do 12 m</t>
  </si>
  <si>
    <t>t</t>
  </si>
  <si>
    <t>-543515667</t>
  </si>
  <si>
    <t>997013501</t>
  </si>
  <si>
    <t>Odvoz suti na skládku a vybouraných hmot nebo meziskládku do 1 km se složením</t>
  </si>
  <si>
    <t>1176735493</t>
  </si>
  <si>
    <t>10</t>
  </si>
  <si>
    <t>997013509</t>
  </si>
  <si>
    <t>Příplatek k odvozu suti a vybouraných hmot na skládku ZKD 1 km přes 1 km</t>
  </si>
  <si>
    <t>-354419518</t>
  </si>
  <si>
    <t>27,071*19 'Přepočtené koeficientem množství</t>
  </si>
  <si>
    <t>11</t>
  </si>
  <si>
    <t>99701350R</t>
  </si>
  <si>
    <t>Odvoz výzisku z železného šrotu na místo určené objednatelem do 20 km se složením</t>
  </si>
  <si>
    <t>1008271996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</si>
  <si>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</si>
  <si>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12</t>
  </si>
  <si>
    <t>997013609</t>
  </si>
  <si>
    <t>Poplatek za uložení na skládce (skládkovné) stavebního odpadu ze směsí nebo oddělených frakcí betonu, cihel a keramických výrobků kód odpadu 17 01 07</t>
  </si>
  <si>
    <t>1997926794</t>
  </si>
  <si>
    <t>13</t>
  </si>
  <si>
    <t>997013811</t>
  </si>
  <si>
    <t>Poplatek za uložení na skládce (skládkovné) stavebního odpadu dřevěného kód odpadu 17 02 01</t>
  </si>
  <si>
    <t>-981690068</t>
  </si>
  <si>
    <t>14</t>
  </si>
  <si>
    <t>997013631</t>
  </si>
  <si>
    <t>Poplatek za uložení na skládce (skládkovné) stavebního odpadu směsného kód odpadu 17 09 04</t>
  </si>
  <si>
    <t>-1036689149</t>
  </si>
  <si>
    <t>27,071-8,002-16,375</t>
  </si>
  <si>
    <t>998</t>
  </si>
  <si>
    <t>Přesun hmot</t>
  </si>
  <si>
    <t>998011002</t>
  </si>
  <si>
    <t>Přesun hmot pro budovy zděné v do 12 m</t>
  </si>
  <si>
    <t>-810883283</t>
  </si>
  <si>
    <t>PSV</t>
  </si>
  <si>
    <t>Práce a dodávky PSV</t>
  </si>
  <si>
    <t>742</t>
  </si>
  <si>
    <t xml:space="preserve"> Elektroinstalace</t>
  </si>
  <si>
    <t>16</t>
  </si>
  <si>
    <t>742420021</t>
  </si>
  <si>
    <t>Montáž společné televizní antény antenního stožáru včetně upevňovacího materiálu</t>
  </si>
  <si>
    <t>408281285</t>
  </si>
  <si>
    <t>17</t>
  </si>
  <si>
    <t>M</t>
  </si>
  <si>
    <t>31674068R</t>
  </si>
  <si>
    <t>stožár anténní Pz v 3m</t>
  </si>
  <si>
    <t>32</t>
  </si>
  <si>
    <t>681383669</t>
  </si>
  <si>
    <t>18</t>
  </si>
  <si>
    <t>74242002R</t>
  </si>
  <si>
    <t>Přemístění a dopojení všech stávajících funkčních antén, parabol a ostatních konstrukcí na nové centrální anténní stožáry</t>
  </si>
  <si>
    <t>-30923849</t>
  </si>
  <si>
    <t>762</t>
  </si>
  <si>
    <t>Konstrukce tesařské</t>
  </si>
  <si>
    <t>19</t>
  </si>
  <si>
    <t>762081351</t>
  </si>
  <si>
    <t>Vyrovnání a příprava st. krovů pro novou krytinu</t>
  </si>
  <si>
    <t>m</t>
  </si>
  <si>
    <t>-1144985585</t>
  </si>
  <si>
    <t>18*11,8+3*16"kraj"</t>
  </si>
  <si>
    <t>17*16+5*15"střed"</t>
  </si>
  <si>
    <t>13*17,6+5*11"kraj - byt"</t>
  </si>
  <si>
    <t>20</t>
  </si>
  <si>
    <t>76233213R</t>
  </si>
  <si>
    <t>Výměna poškozených nosných částí krovů včetně profilace dle stávajícího vzhledu</t>
  </si>
  <si>
    <t>779594802</t>
  </si>
  <si>
    <t>891,2*0,3"předpoklad výměny do 30%"</t>
  </si>
  <si>
    <t>762341811</t>
  </si>
  <si>
    <t>Demontáž bednění střech z prken</t>
  </si>
  <si>
    <t>1317737573</t>
  </si>
  <si>
    <t>11,8*16"kraj"</t>
  </si>
  <si>
    <t>16*15"střed"</t>
  </si>
  <si>
    <t>17,6*11"kraj-byt"</t>
  </si>
  <si>
    <t>22</t>
  </si>
  <si>
    <t>762341210</t>
  </si>
  <si>
    <t>Montáž bednění střech rovných a šikmých sklonu do 60° z hrubých prken na sraz</t>
  </si>
  <si>
    <t>-172696109</t>
  </si>
  <si>
    <t>622,4-197,85"odpočet přesahů z palubek"</t>
  </si>
  <si>
    <t>23</t>
  </si>
  <si>
    <t>60515111</t>
  </si>
  <si>
    <t>řezivo jehličnaté boční prkno 20-30mm</t>
  </si>
  <si>
    <t>128</t>
  </si>
  <si>
    <t>1521078460</t>
  </si>
  <si>
    <t>424,55*0,025</t>
  </si>
  <si>
    <t>10,614*0,1"prořez, ztratné"</t>
  </si>
  <si>
    <t>24</t>
  </si>
  <si>
    <t>762341260</t>
  </si>
  <si>
    <t>Montáž bednění střech rovných a šikmých sklonu do 60° z palubek</t>
  </si>
  <si>
    <t>-804469749</t>
  </si>
  <si>
    <t>(2*16+2*5,9)*1,5"přesahy kraj"</t>
  </si>
  <si>
    <t>(4*8+15+0,5+1)*1,5"přesahy střed"</t>
  </si>
  <si>
    <t>(2*8,8+2*11)*1,5"přesahy kraj - byt"</t>
  </si>
  <si>
    <t>25</t>
  </si>
  <si>
    <t>61191184</t>
  </si>
  <si>
    <t>palubky SM 25x146mm A/B</t>
  </si>
  <si>
    <t>-1047559755</t>
  </si>
  <si>
    <t>197,85</t>
  </si>
  <si>
    <t>197,85*0,1"prořez, ztratné"</t>
  </si>
  <si>
    <t>26</t>
  </si>
  <si>
    <t>762343811</t>
  </si>
  <si>
    <t>Demontáž bednění okapů a štítových říms z prken</t>
  </si>
  <si>
    <t>-1896465930</t>
  </si>
  <si>
    <t>(2*5,9+4*8+2*8,8)*0,2"štítová prkna"</t>
  </si>
  <si>
    <t>27</t>
  </si>
  <si>
    <t>762341650</t>
  </si>
  <si>
    <t>Montáž bednění štítových okapových říms z hoblovaných prken</t>
  </si>
  <si>
    <t>-1291915743</t>
  </si>
  <si>
    <t>28</t>
  </si>
  <si>
    <t>605151210</t>
  </si>
  <si>
    <t>řezivo jehličnaté boční prkno hoblované a profilované dle stávajícího vzhledu jakost I.-II. tl. 4 - 6 cm</t>
  </si>
  <si>
    <t>-1124755107</t>
  </si>
  <si>
    <t>12,28*0,06</t>
  </si>
  <si>
    <t>0,737*0,1"ztratné, prořez"</t>
  </si>
  <si>
    <t>29</t>
  </si>
  <si>
    <t>762083122</t>
  </si>
  <si>
    <t>Impregnace řeziva proti dřevokaznému hmyzu, houbám a plísním máčením třída ohrožení 3 a 4</t>
  </si>
  <si>
    <t>-836949268</t>
  </si>
  <si>
    <t>11,675+217,635*0,025+0,811</t>
  </si>
  <si>
    <t>30</t>
  </si>
  <si>
    <t>762342812</t>
  </si>
  <si>
    <t>Demontáž laťování střech z latí osové vzdálenosti do 0,50 m</t>
  </si>
  <si>
    <t>1694826774</t>
  </si>
  <si>
    <t>31</t>
  </si>
  <si>
    <t>762342214</t>
  </si>
  <si>
    <t>Montáž laťování na střechách jednoduchých sklonu do 60° osové vzdálenosti do 360 mm</t>
  </si>
  <si>
    <t>1137859217</t>
  </si>
  <si>
    <t>60514114</t>
  </si>
  <si>
    <t>řezivo jehličnaté lať impregnovaná dl 4 m</t>
  </si>
  <si>
    <t>-407197489</t>
  </si>
  <si>
    <t>30*16*0,04*0,06"kraj"</t>
  </si>
  <si>
    <t>40*15*0,04*0,06"střed"</t>
  </si>
  <si>
    <t>44*11*0,04*0,06"kraj-byt"</t>
  </si>
  <si>
    <t>Mezisoučet</t>
  </si>
  <si>
    <t>3,754*0,15"ztratné, prořez, materiálová rezerva"</t>
  </si>
  <si>
    <t>33</t>
  </si>
  <si>
    <t>762342441</t>
  </si>
  <si>
    <t>Montáž lišt trojúhelníkových nebo kontralatí na střechách sklonu do 60°</t>
  </si>
  <si>
    <t>-255280676</t>
  </si>
  <si>
    <t>18*11,8"kraj"</t>
  </si>
  <si>
    <t>17*16"střed"</t>
  </si>
  <si>
    <t>13*17,6"kraj-byt"</t>
  </si>
  <si>
    <t>34</t>
  </si>
  <si>
    <t>1541077108</t>
  </si>
  <si>
    <t>713,2*0,06*0,06</t>
  </si>
  <si>
    <t>2,568*0,1"ztratné, prořez"</t>
  </si>
  <si>
    <t>35</t>
  </si>
  <si>
    <t>762395000</t>
  </si>
  <si>
    <t>Spojovací prostředky pro montáž krovu, bednění, laťování, světlíky, klíny</t>
  </si>
  <si>
    <t>-530086055</t>
  </si>
  <si>
    <t>17,927+4,317+2,825</t>
  </si>
  <si>
    <t>36</t>
  </si>
  <si>
    <t>998762202</t>
  </si>
  <si>
    <t>Přesun hmot procentní pro kce tesařské v objektech v do 12 m</t>
  </si>
  <si>
    <t>%</t>
  </si>
  <si>
    <t>-915498610</t>
  </si>
  <si>
    <t>764</t>
  </si>
  <si>
    <t>Konstrukce klempířské</t>
  </si>
  <si>
    <t>37</t>
  </si>
  <si>
    <t>764001841</t>
  </si>
  <si>
    <t>Demontáž krytiny ze šablon do suti</t>
  </si>
  <si>
    <t>795814413</t>
  </si>
  <si>
    <t>38</t>
  </si>
  <si>
    <t>76411165R</t>
  </si>
  <si>
    <t>Krytina střechy rovné z taškových tabulí z Pz plechu s povrchovou úpravou (poplastovaný plech) sklonu do 60°</t>
  </si>
  <si>
    <t>1667356064</t>
  </si>
  <si>
    <t>Poznámka k položce:_x000D_
Tl. plechu 0,6 mm -  varianta STRONG odolná proti prošlápnutí a krupobití, povrchová úprava ELITE, Předpokládaná barva 088 břidlicově šedá matná, kód barvy BRSE, NCS S 7005-B20G, RAL 7016, struktura jemně strukturovaná._x000D_
_x000D_
Barva bude finálně odsouhlasena na základě předložení vzorníku zástupcem ivestora na místě!</t>
  </si>
  <si>
    <t>39</t>
  </si>
  <si>
    <t>764001861</t>
  </si>
  <si>
    <t>Demontáž hřebene z hřebenáčů do suti</t>
  </si>
  <si>
    <t>869135938</t>
  </si>
  <si>
    <t>16+15+18</t>
  </si>
  <si>
    <t>40</t>
  </si>
  <si>
    <t>764211625</t>
  </si>
  <si>
    <t>Oplechování větraného hřebene s větracím pásem z Pz s povrchovou úpravou (poplastovaný plech) rš 400 mm</t>
  </si>
  <si>
    <t>-619765648</t>
  </si>
  <si>
    <t>Poznámka k položce:_x000D_
Příslušenství k taškovým tabulím nebo hladké drážkové falcované krytině, povrch Elite nebo Durafrost_x000D_
_x000D_
Předpokládaná barva 088 břidlicově šedá matná, kód barvy BRSE, NCS S 7005-B20G, RAL 7016, struktura jemně strukturovaná,  barva bude finálně odsouhlasena na základě předložení vzorníku zástupcem ivestora na místě.</t>
  </si>
  <si>
    <t>41</t>
  </si>
  <si>
    <t>764001891</t>
  </si>
  <si>
    <t>Demontáž úžlabí do suti</t>
  </si>
  <si>
    <t>298233546</t>
  </si>
  <si>
    <t>2*14,7</t>
  </si>
  <si>
    <t>42</t>
  </si>
  <si>
    <t>764212606</t>
  </si>
  <si>
    <t>Oplechování úžlabí z Pz s povrchovou úpravou rš 500 mm</t>
  </si>
  <si>
    <t>706360771</t>
  </si>
  <si>
    <t>43</t>
  </si>
  <si>
    <t>764002801</t>
  </si>
  <si>
    <t>Demontáž závětrné lišty do suti</t>
  </si>
  <si>
    <t>-817959489</t>
  </si>
  <si>
    <t>2*5,9+4*8+2*8,8</t>
  </si>
  <si>
    <t>44</t>
  </si>
  <si>
    <t>764212635</t>
  </si>
  <si>
    <t>Oplechování štítu závětrnou lištou z Pz s povrchovou úpravou (poplastovaný plech) rš 400 mm</t>
  </si>
  <si>
    <t>1157156076</t>
  </si>
  <si>
    <t>45</t>
  </si>
  <si>
    <t>764002812</t>
  </si>
  <si>
    <t>Demontáž okapového plechu do suti v krytině skládané</t>
  </si>
  <si>
    <t>1267361372</t>
  </si>
  <si>
    <t>2*16"kraj"</t>
  </si>
  <si>
    <t>15+1+1"střed"</t>
  </si>
  <si>
    <t>2*11"kraj-byt"</t>
  </si>
  <si>
    <t>46</t>
  </si>
  <si>
    <t>76421266R</t>
  </si>
  <si>
    <t>Oplechování rovné okapové hrany z Pz s povrchovou úpravou (poplastovaný plech) rš 400 mm</t>
  </si>
  <si>
    <t>782195489</t>
  </si>
  <si>
    <t>47</t>
  </si>
  <si>
    <t>764002821</t>
  </si>
  <si>
    <t>Demontáž střešního výlezu do suti</t>
  </si>
  <si>
    <t>-1097727508</t>
  </si>
  <si>
    <t>48</t>
  </si>
  <si>
    <t>764213652.1</t>
  </si>
  <si>
    <t>Střešní výlez rozměru 600 x 600 mm, střechy s krytinou skládanou nebo plechovou</t>
  </si>
  <si>
    <t>-116899683</t>
  </si>
  <si>
    <t>49</t>
  </si>
  <si>
    <t>764002871</t>
  </si>
  <si>
    <t>Demontáž lemování zdí do suti</t>
  </si>
  <si>
    <t>-937383173</t>
  </si>
  <si>
    <t>2*5,9"kraj"</t>
  </si>
  <si>
    <t>50</t>
  </si>
  <si>
    <t>764311604</t>
  </si>
  <si>
    <t>Lemování rovných zdí střech z Pz s povrchovou úpravou rš 330 mm</t>
  </si>
  <si>
    <t>-1231233519</t>
  </si>
  <si>
    <t>51</t>
  </si>
  <si>
    <t>764002881</t>
  </si>
  <si>
    <t>Demontáž lemování střešních prostupů do suti</t>
  </si>
  <si>
    <t>140355776</t>
  </si>
  <si>
    <t>(1,8+3,3+2*2,7)*0,5"komíny"</t>
  </si>
  <si>
    <t>52</t>
  </si>
  <si>
    <t>764314612</t>
  </si>
  <si>
    <t>Lemování prostupů střech s krytinou skládanou nebo plechovou z Pz s povrchovou úpravou</t>
  </si>
  <si>
    <t>-1467058364</t>
  </si>
  <si>
    <t>53</t>
  </si>
  <si>
    <t>764003801</t>
  </si>
  <si>
    <t>Demontáž lemování trub, konzol, držáků, ventilačních nástavců a jiných kusových prvků do suti</t>
  </si>
  <si>
    <t>-2101090995</t>
  </si>
  <si>
    <t>54</t>
  </si>
  <si>
    <t>764315621</t>
  </si>
  <si>
    <t>Lemování trub, konzol,držáků z Pz s povrch úpravou (poplastovaný plech) střech s krytinou skládanou D do 75 mm</t>
  </si>
  <si>
    <t>1922260067</t>
  </si>
  <si>
    <t>55</t>
  </si>
  <si>
    <t>764315622</t>
  </si>
  <si>
    <t>Lemování trub, konzol,držáků z Pz s povrch úpravou (poplastovaný plech) střech s krytinou skládanou D do 100 mm</t>
  </si>
  <si>
    <t>178775730</t>
  </si>
  <si>
    <t>56</t>
  </si>
  <si>
    <t>764004801</t>
  </si>
  <si>
    <t>Demontáž podokapního žlabu do suti</t>
  </si>
  <si>
    <t>665540798</t>
  </si>
  <si>
    <t>57</t>
  </si>
  <si>
    <t>764541305</t>
  </si>
  <si>
    <t>Žlab podokapní půlkruhový z TiZn plechu rš 330 mm</t>
  </si>
  <si>
    <t>353189610</t>
  </si>
  <si>
    <t>58</t>
  </si>
  <si>
    <t>764541346</t>
  </si>
  <si>
    <t>Kotlík oválný (trychtýřový) pro podokapní žlaby z TiZn plechu 330/100 mm</t>
  </si>
  <si>
    <t>-997863054</t>
  </si>
  <si>
    <t>59</t>
  </si>
  <si>
    <t>764213456</t>
  </si>
  <si>
    <t>Sněhový zachytávač krytiny z Pz plechu průběžný dvoutrubkový</t>
  </si>
  <si>
    <t>1079972447</t>
  </si>
  <si>
    <t>60</t>
  </si>
  <si>
    <t>764316643</t>
  </si>
  <si>
    <t>Větrací komínek izolovaný s průchodkou na skládané krytině z taškových tabulí s povrch. úpravou (poplastovaný plech) D 110mm</t>
  </si>
  <si>
    <t>-1082392178</t>
  </si>
  <si>
    <t>61</t>
  </si>
  <si>
    <t>998764202</t>
  </si>
  <si>
    <t>Přesun hmot procentní pro konstrukce klempířské v objektech v do 12 m</t>
  </si>
  <si>
    <t>1177208305</t>
  </si>
  <si>
    <t>765</t>
  </si>
  <si>
    <t>Krytina skládaná</t>
  </si>
  <si>
    <t>62</t>
  </si>
  <si>
    <t>765191023</t>
  </si>
  <si>
    <t>Montáž pojistné hydroizolační fólie kladené ve sklonu přes 20° s lepenými spoji na bednění</t>
  </si>
  <si>
    <t>1752748039</t>
  </si>
  <si>
    <t>63</t>
  </si>
  <si>
    <t>63150819.ISV</t>
  </si>
  <si>
    <t>TYVEK SOLID, 50 000 × 1500mm, role 75 m2, kontaktní pojistná hydroizolace určená pro šikmé střechy a aplikaci na bednění.</t>
  </si>
  <si>
    <t>1782941584</t>
  </si>
  <si>
    <t>622,4*1,15 "ztratné, přesahy"</t>
  </si>
  <si>
    <t>64</t>
  </si>
  <si>
    <t>765113121</t>
  </si>
  <si>
    <t>Okapová hrana s větrací mřížkou jednoduchou</t>
  </si>
  <si>
    <t>294729029</t>
  </si>
  <si>
    <t>65</t>
  </si>
  <si>
    <t>998765202</t>
  </si>
  <si>
    <t>Přesun hmot procentní pro krytiny skládané v objektech v do 12 m</t>
  </si>
  <si>
    <t>1007171604</t>
  </si>
  <si>
    <t>767</t>
  </si>
  <si>
    <t>Konstrukce zámečnické</t>
  </si>
  <si>
    <t>66</t>
  </si>
  <si>
    <t>767832102</t>
  </si>
  <si>
    <t>Montáž venkovních žebříků (komín) včetně ukotvení do konstrukce střechy a komínu</t>
  </si>
  <si>
    <t>-484644718</t>
  </si>
  <si>
    <t>67</t>
  </si>
  <si>
    <t>44983000</t>
  </si>
  <si>
    <t>žebřík venkovní bez suchovodu v provedení žárový Zn</t>
  </si>
  <si>
    <t>-1523515043</t>
  </si>
  <si>
    <t>68</t>
  </si>
  <si>
    <t>767851104</t>
  </si>
  <si>
    <t>Montáž lávek komínových - kompletní celé lávky</t>
  </si>
  <si>
    <t>385281183</t>
  </si>
  <si>
    <t>69</t>
  </si>
  <si>
    <t>62866423R</t>
  </si>
  <si>
    <t>komínová lávka kompletní vč. povrchové úpravy a zábradlí</t>
  </si>
  <si>
    <t>-127605902</t>
  </si>
  <si>
    <t>Poznámka k položce:_x000D_
Systémová komínová lávka k taškovým tabulím</t>
  </si>
  <si>
    <t>70</t>
  </si>
  <si>
    <t>998767202</t>
  </si>
  <si>
    <t>Přesun hmot procentní pro zámečnické konstrukce v objektech v do 12 m</t>
  </si>
  <si>
    <t>1078076142</t>
  </si>
  <si>
    <t>783</t>
  </si>
  <si>
    <t xml:space="preserve"> Dokončovací práce</t>
  </si>
  <si>
    <t>71</t>
  </si>
  <si>
    <t>783201201</t>
  </si>
  <si>
    <t>Obroušení tesařských konstrukcí před provedením nátěru</t>
  </si>
  <si>
    <t>1896301216</t>
  </si>
  <si>
    <t>622,4"plné vazby ponechávané"</t>
  </si>
  <si>
    <t>-622,4*0,3"odpočet měněných konstrukcí"</t>
  </si>
  <si>
    <t>72</t>
  </si>
  <si>
    <t>783206805</t>
  </si>
  <si>
    <t>Odstranění nátěrů z tesařských konstrukcí opálením s obroušením všech stávajících vrstev</t>
  </si>
  <si>
    <t>759475739</t>
  </si>
  <si>
    <t>197,85"plné vazby - přesahy"</t>
  </si>
  <si>
    <t>73</t>
  </si>
  <si>
    <t>783201401</t>
  </si>
  <si>
    <t>Příprava podkladu tesařských konstrukcí před provedením nátěru ometení</t>
  </si>
  <si>
    <t>-718084149</t>
  </si>
  <si>
    <t>622,4-197,85"plné vazby - bez přesahů, komplet střecha"</t>
  </si>
  <si>
    <t>197,85*1,35"plné vazby přesahy včetně palubek"</t>
  </si>
  <si>
    <t>74</t>
  </si>
  <si>
    <t>783213121</t>
  </si>
  <si>
    <t>Napouštěcí dvojnásobný syntetický fungicidní nátěr tesařských konstrukcí zabudovaných do konstrukce</t>
  </si>
  <si>
    <t>1451594280</t>
  </si>
  <si>
    <t>435,68"plné vazby komplet střecha (palubky a nově dodávané kce jsou impregnovány v rámci oddílu tesařských kcí"</t>
  </si>
  <si>
    <t>75</t>
  </si>
  <si>
    <t>783218111</t>
  </si>
  <si>
    <t>Lazurovací dvojnásobný syntetický nátěr tesařských konstrukcí</t>
  </si>
  <si>
    <t>287558061</t>
  </si>
  <si>
    <t>Poznámka k položce:_x000D_
tixotropní silnovrstvá lazura</t>
  </si>
  <si>
    <t>197,85*1,35"přesahy včetně palubek"</t>
  </si>
  <si>
    <t>76</t>
  </si>
  <si>
    <t>783306805</t>
  </si>
  <si>
    <t>Odstranění nátěru ze zámečnických konstrukcí opálením s obroušením všech stávajících vrstev</t>
  </si>
  <si>
    <t>-804546150</t>
  </si>
  <si>
    <t>77</t>
  </si>
  <si>
    <t>783221112.1</t>
  </si>
  <si>
    <t>Nátěry syntetické KDK barva dražší matný povrch 1x antikorozní, 1x základní, 2x email</t>
  </si>
  <si>
    <t>1552103293</t>
  </si>
  <si>
    <t>Poznámka k položce:_x000D_
(Dvířka rozvodnic, větracích dvířek a ostatních prvků na fasádě) vč.bezpečnostních označení</t>
  </si>
  <si>
    <t>002 - Oprava vnějšího pláště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</si>
  <si>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</si>
  <si>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</si>
  <si>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</si>
  <si>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</si>
  <si>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</si>
  <si>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</si>
  <si>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</si>
  <si>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</si>
  <si>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</si>
  <si>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782 - Dokončovací práce - obklady z kamene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</si>
  <si>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</si>
  <si>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</si>
  <si>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</si>
  <si>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</si>
  <si>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-876960630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</si>
  <si>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</si>
  <si>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</si>
  <si>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-1175591099</t>
  </si>
  <si>
    <t>Poznámka k položce:_x000D_
Pozor - změna typu oken, nutno přizpůsobit otvor pro nová zdvojená okna dle situace po vybourání původních dvojitých špaletových či zámeckých oken! Okna budou nově zasazena více do objektu s vytvořením vnějších špalet a parapetů!</t>
  </si>
  <si>
    <t>22+3+16+2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</si>
  <si>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</si>
  <si>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</si>
  <si>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-1343797452</t>
  </si>
  <si>
    <t>Poznámka k položce:_x000D_
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</si>
  <si>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</si>
  <si>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</si>
  <si>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</si>
  <si>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456378937</t>
  </si>
  <si>
    <t>(3+9+1+2)*1*2,15+4*0,5*0,85+2*0,8*1,2+1*3,1"strana u komunikace"</t>
  </si>
  <si>
    <t>2*0,8*1,2+1*2,15"bok"</t>
  </si>
  <si>
    <t>13*1*2,15+2*0,8*1,2+3*1,1*3"strana u kolejí"</t>
  </si>
  <si>
    <t>2*0,8*1,2"bok-byt"</t>
  </si>
  <si>
    <t>12*0,7*0,5"sklep"</t>
  </si>
  <si>
    <t>629995101</t>
  </si>
  <si>
    <t>Očištění vnějších ploch omytím tlakovou vodou</t>
  </si>
  <si>
    <t>1469782858</t>
  </si>
  <si>
    <t>(15+7,7+15)*5,1+3,85*2,4"bok včetně soklu"</t>
  </si>
  <si>
    <t>(1+11+1+3,2+11+0,5)*8,3+11*3,7+7,7*3,2"střed včetně soklu"</t>
  </si>
  <si>
    <t>(9,8+12,3+9,8)*8,7+6,15*3,3"bok-byt včetně soklu"</t>
  </si>
  <si>
    <t>(2*3,2+0,4)"atika přístřešku"</t>
  </si>
  <si>
    <t>622131121</t>
  </si>
  <si>
    <t>Penetrace akrylát-silikon vnějších stěn nanášená ručně</t>
  </si>
  <si>
    <t>-1740185950</t>
  </si>
  <si>
    <t>622135001</t>
  </si>
  <si>
    <t>Vyrovnání podkladu vnějších stěn maltou vápenocementovou tl do 10 mm</t>
  </si>
  <si>
    <t>1651293211</t>
  </si>
  <si>
    <t>622142001</t>
  </si>
  <si>
    <t>Potažení vnějších stěn sklovláknitým pletivem vtlačeným do tenkovrstvé hmoty</t>
  </si>
  <si>
    <t>-1191582935</t>
  </si>
  <si>
    <t>629999031R</t>
  </si>
  <si>
    <t>Příplatek za použití omítkových plastových nebo pozinkovaných profilů s tkaninou</t>
  </si>
  <si>
    <t>500662160</t>
  </si>
  <si>
    <t>Poznámka k položce:_x000D_
Budou použity rohové Al. lišty, plastové parapetní profily, plastové okenní profily s okapnicí, zakončovací profil pod omítku s okapničkou - sokl, začišťovací profily s tkaninou (APU lišty) aj.</t>
  </si>
  <si>
    <t>622325358</t>
  </si>
  <si>
    <t>Oprava vnější omítky s celoplošným přeštukováním členitosti 2 v rozsahu do 80%</t>
  </si>
  <si>
    <t>-493180390</t>
  </si>
  <si>
    <t>Poznámka k položce:_x000D_
finální úprava bude provedena flexi štukem ( např. Cemix 043b - pro podklad z armovací vrstvy do lepidla )</t>
  </si>
  <si>
    <t>801,385</t>
  </si>
  <si>
    <t>-68,94"odpočet soklu"</t>
  </si>
  <si>
    <t>629135102</t>
  </si>
  <si>
    <t>Vyrovnávací vrstva pod klempířské prvky z MC š do 300 mm kompletní příprava pro osazení nových klempířských prvků (dobetonování parapetů aj.)</t>
  </si>
  <si>
    <t>1120300090</t>
  </si>
  <si>
    <t>15*1+4*0,5+2*0,8"strana u komunikace"</t>
  </si>
  <si>
    <t>2*0,8+1"bok"</t>
  </si>
  <si>
    <t>13*1+2*0,8"strana u kolejí"</t>
  </si>
  <si>
    <t>2*0,8"bok-byt"</t>
  </si>
  <si>
    <t>625681011</t>
  </si>
  <si>
    <t>Ochrana proti holubům hrotovým systémem jednořadým s účinnou šířkou 10 cm</t>
  </si>
  <si>
    <t>-1542941059</t>
  </si>
  <si>
    <t>30"kolena svodů, přečnívající tesařské kce"</t>
  </si>
  <si>
    <t>15+3,2+11+0,5+9,8+12,3+9,8+1+11+1+15"hlavní římsa"</t>
  </si>
  <si>
    <t>625681014</t>
  </si>
  <si>
    <t>Ochrana proti holubům hrotový systém čtyřřadý, účinná šíře 25 cm</t>
  </si>
  <si>
    <t>-121981973</t>
  </si>
  <si>
    <t>12*1+2*0,5"okna 2NP"</t>
  </si>
  <si>
    <t>8*0,8"okna půda"</t>
  </si>
  <si>
    <t>628641115</t>
  </si>
  <si>
    <t>Kamenická oprava schodů před vstupy, vytmelení, doplnění materiálu,vybroušení, reprofilace, finální obložení keramickými schodovkami</t>
  </si>
  <si>
    <t>706622784</t>
  </si>
  <si>
    <t>98531111R</t>
  </si>
  <si>
    <t>Reprofilace soklu cementovými sanačními maltami vč. ošetření podkladu vyztužení a ukotvení, doplnění po odbourání stávajícího - příprava pro obklad</t>
  </si>
  <si>
    <t>651462880</t>
  </si>
  <si>
    <t>(9,8+1+11+1+15)*0,5"příprava pro nový sokl - u komunikace"</t>
  </si>
  <si>
    <t>7,7*0,5+3,85*0,3"příprava pro nový sokl - bok"</t>
  </si>
  <si>
    <t>(15+3,2+11+0,5+9,8)*0,8"příprava pro nový sokl - u kolejí"</t>
  </si>
  <si>
    <t>12,3*0,5+6,15*0,3"příprava pro nový sokl - bok-byt"</t>
  </si>
  <si>
    <t>(2*3,2+0,4)*0,8"atika přístřešku"</t>
  </si>
  <si>
    <t>Trubní vedení</t>
  </si>
  <si>
    <t>721242805</t>
  </si>
  <si>
    <t>Demontáž lapače střešních splavenin do DN 150</t>
  </si>
  <si>
    <t>-167910212</t>
  </si>
  <si>
    <t>721300941</t>
  </si>
  <si>
    <t>Pročištění a zprovoznění dešťových vpustí vč. odtokového potrubí</t>
  </si>
  <si>
    <t>-1402034818</t>
  </si>
  <si>
    <t>877265271</t>
  </si>
  <si>
    <t>Montáž lapače střešních splavenin vč. dopojení</t>
  </si>
  <si>
    <t>311621170</t>
  </si>
  <si>
    <t>28341110</t>
  </si>
  <si>
    <t>lapače střešních splavenin okapová vpusť s klapkou+inspekční poklop z PP</t>
  </si>
  <si>
    <t>-2088790306</t>
  </si>
  <si>
    <t xml:space="preserve"> Ostatní konstrukce a práce-bourání</t>
  </si>
  <si>
    <t>000000001.1</t>
  </si>
  <si>
    <t>Opatření nutná k opravám v blízkosti elektrického vedení (převěs s napájecím kabelem) - kompletní vč. zabezpečení, projednání a objednání u provozovatele vedení</t>
  </si>
  <si>
    <t>-549865388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</si>
  <si>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</si>
  <si>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</si>
  <si>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419741587</t>
  </si>
  <si>
    <t>Poznámka k položce:_x000D_
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</si>
  <si>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000000001.13</t>
  </si>
  <si>
    <t>Ochrana a úprava stávající antény DK</t>
  </si>
  <si>
    <t>2145473150</t>
  </si>
  <si>
    <t>000000003.1.1</t>
  </si>
  <si>
    <t xml:space="preserve"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 </t>
  </si>
  <si>
    <t>-1594290399</t>
  </si>
  <si>
    <t xml:space="preserve">D+M doplňků fasády vč. povrchové úpravy - větrací mřížky, konzole, průvětrníky aj. vč. demontáže stávajících </t>
  </si>
  <si>
    <t>-1607805598</t>
  </si>
  <si>
    <t>721160806R</t>
  </si>
  <si>
    <t>Demontáž odvětrání kotelny vč. opravy a zapravení prostupů</t>
  </si>
  <si>
    <t>-1635408071</t>
  </si>
  <si>
    <t>915331111.1</t>
  </si>
  <si>
    <t>Předformátované vodorovné dopravní značení čára šířky 50mm - hrana</t>
  </si>
  <si>
    <t>2092714420</t>
  </si>
  <si>
    <t>4*1,5"vstupy"</t>
  </si>
  <si>
    <t>93694511</t>
  </si>
  <si>
    <t>Osazení smaltovaných plechových tabulek s číslem popisným</t>
  </si>
  <si>
    <t>742886048</t>
  </si>
  <si>
    <t>4041355R</t>
  </si>
  <si>
    <t>smaltovaná tabulka s číslem popisným</t>
  </si>
  <si>
    <t>1250868711</t>
  </si>
  <si>
    <t>941111122</t>
  </si>
  <si>
    <t>Montáž lešení řadového trubkového lehkého s podlahami zatížení do 200 kg/m2 š do 1,2 m v do 25 m</t>
  </si>
  <si>
    <t>1243058511</t>
  </si>
  <si>
    <t>2*16,2*6+7,7*7,5"bok"</t>
  </si>
  <si>
    <t>(2*12,2+3,2)*12+7,7*4"střed"</t>
  </si>
  <si>
    <t>2*11*9+12,3*12"bok-byt"</t>
  </si>
  <si>
    <t>941111222</t>
  </si>
  <si>
    <t>Příplatek k lešení řadovému trubkovému lehkému s podlahami š 1,2 m v 25 m za první a ZKD den použití</t>
  </si>
  <si>
    <t>731554255</t>
  </si>
  <si>
    <t>959,75*90 "Přepočtené koeficientem množství</t>
  </si>
  <si>
    <t>941111822</t>
  </si>
  <si>
    <t>Demontáž lešení řadového trubkového lehkého s podlahami zatížení do 200 kg/m2 š do 1,2 m v do 25 m</t>
  </si>
  <si>
    <t>1398992466</t>
  </si>
  <si>
    <t>944511111</t>
  </si>
  <si>
    <t>Montáž ochranné sítě z textilie z umělých vláken</t>
  </si>
  <si>
    <t>-1128442765</t>
  </si>
  <si>
    <t>944511211</t>
  </si>
  <si>
    <t>Příplatek k ochranné síti za první a ZKD den použití</t>
  </si>
  <si>
    <t>-1324206102</t>
  </si>
  <si>
    <t>959,75*90 'Přepočtené koeficientem množství</t>
  </si>
  <si>
    <t>944511811</t>
  </si>
  <si>
    <t>Demontáž ochranné sítě z textilie z umělých vláken</t>
  </si>
  <si>
    <t>426903166</t>
  </si>
  <si>
    <t>952901107R</t>
  </si>
  <si>
    <t xml:space="preserve">Čištění budov při provádění oprav a udržovacích prací oken , dveří a konstrukcí </t>
  </si>
  <si>
    <t>1451888929</t>
  </si>
  <si>
    <t>967032975</t>
  </si>
  <si>
    <t>Odsekání plošných fasádních prvků předsazených před líc zdiva přes 80 mm</t>
  </si>
  <si>
    <t>-634241260</t>
  </si>
  <si>
    <t>(9,8+1+11+1+15)*0,4"stávající sokl - u komunikace"</t>
  </si>
  <si>
    <t>7,7*0,4+3,85*0,4"stávající sokl - bok"</t>
  </si>
  <si>
    <t>(15+3,2+11+0,5+9,8)*0,8"stávající sokl - u kolejí"</t>
  </si>
  <si>
    <t>12,3*0,4+6,15*0,4"stávající sokl - bok-byt"</t>
  </si>
  <si>
    <t>968062356</t>
  </si>
  <si>
    <t>Vybourání dřevěných rámů oken dvojitých včetně křídel pl do 4 m2</t>
  </si>
  <si>
    <t>-181905476</t>
  </si>
  <si>
    <t>15*1*2,15+4*0,5*0,85+2*0,8*1,2"strana u komunikace"</t>
  </si>
  <si>
    <t>13*1*2,15+2*0,8*1,2"strana u kolejí"</t>
  </si>
  <si>
    <t>968062456</t>
  </si>
  <si>
    <t>Vybourání dřevěných dveřních zárubní včetně křídel pl přes 2 m2</t>
  </si>
  <si>
    <t>1789365131</t>
  </si>
  <si>
    <t>1,1*3+1*3,1</t>
  </si>
  <si>
    <t>978015381</t>
  </si>
  <si>
    <t>Otlučení (osekání) vnější vápenné nebo vápenocementové omítky stupně členitosti 1 a 2 rozsahu do 80%</t>
  </si>
  <si>
    <t>-1231740423</t>
  </si>
  <si>
    <t>Přesun sutě</t>
  </si>
  <si>
    <t>1270962477</t>
  </si>
  <si>
    <t>1384854814</t>
  </si>
  <si>
    <t>609030734</t>
  </si>
  <si>
    <t>50,201*19 'Přepočtené koeficientem množství</t>
  </si>
  <si>
    <t>400542751</t>
  </si>
  <si>
    <t>171201211</t>
  </si>
  <si>
    <t>Poplatek za uložení odpadu ze sypkých materiálů na skládce - omítka (skládkovné)</t>
  </si>
  <si>
    <t>1917760770</t>
  </si>
  <si>
    <t>-1797978414</t>
  </si>
  <si>
    <t>2145007538</t>
  </si>
  <si>
    <t>50,201-33,692-11,549</t>
  </si>
  <si>
    <t>-84646304</t>
  </si>
  <si>
    <t>741</t>
  </si>
  <si>
    <t>Elektroinstalace</t>
  </si>
  <si>
    <t>741-05.1</t>
  </si>
  <si>
    <t>Stavební přípomoce pro elektroinstalaci - drážky, průrazy, zapravení aj.</t>
  </si>
  <si>
    <t>-1131764137</t>
  </si>
  <si>
    <t>741372152</t>
  </si>
  <si>
    <t>Montáž svítidlo LED průmyslové závěsné reflektor</t>
  </si>
  <si>
    <t>sada</t>
  </si>
  <si>
    <t>201576493</t>
  </si>
  <si>
    <t>3487230R</t>
  </si>
  <si>
    <t>sada venkovních reflektorů LED pro nasvícení historických nápisů</t>
  </si>
  <si>
    <t>439392605</t>
  </si>
  <si>
    <t>Poznámka k položce:_x000D_
Dle předpisu pro osvětlení venkovních železničních prostor SŽDC E11 č.j.: S 14840/11-OAE</t>
  </si>
  <si>
    <t>Elektroinstalace - slaboproud - příprava kamery</t>
  </si>
  <si>
    <t>743111315R</t>
  </si>
  <si>
    <t>Montáž protrubkování pro datové rozvody</t>
  </si>
  <si>
    <t>2044399574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</si>
  <si>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identifikací._x000D_
_x000D_
Předpoklad 8x kamera na fasádu objektu (rohy) + 1x v čekárně</t>
  </si>
  <si>
    <t>345713510</t>
  </si>
  <si>
    <t>trubka elektroinstalační ohebná Kopoflex</t>
  </si>
  <si>
    <t>847196177</t>
  </si>
  <si>
    <t>150*1,1 'Přepočtené koeficientem množství</t>
  </si>
  <si>
    <t>744422110</t>
  </si>
  <si>
    <t>Montáž kabelu UTP</t>
  </si>
  <si>
    <t>548065726</t>
  </si>
  <si>
    <t>341210100</t>
  </si>
  <si>
    <t>UTP Belden 1583ENH, C5E, 100MHz, 4pár, bezhalogenový</t>
  </si>
  <si>
    <t>-912377564</t>
  </si>
  <si>
    <t>350*1,1 'Přepočtené koeficientem množství</t>
  </si>
  <si>
    <t>220450007</t>
  </si>
  <si>
    <t>Montáž datové skříně rack</t>
  </si>
  <si>
    <t>-341446982</t>
  </si>
  <si>
    <t>3571311R</t>
  </si>
  <si>
    <t>datový rack 12U 600x400mm</t>
  </si>
  <si>
    <t>256</t>
  </si>
  <si>
    <t>-660362313</t>
  </si>
  <si>
    <t>742110503</t>
  </si>
  <si>
    <t>Montáž krabic pro slaboproud zapuštěných plastových odbočných univerzální s víčkem</t>
  </si>
  <si>
    <t>-1850421357</t>
  </si>
  <si>
    <t>34571519</t>
  </si>
  <si>
    <t>krabice univerzální odbočná z PH s víčkem, D 73,5 mm x 43 mm</t>
  </si>
  <si>
    <t>530187414</t>
  </si>
  <si>
    <t>748</t>
  </si>
  <si>
    <t>Elektromontáže - osvětlovací zařízení a svítidla</t>
  </si>
  <si>
    <t>21020200R-D</t>
  </si>
  <si>
    <t>Demontáž světelného piktogramu "Loděnice"</t>
  </si>
  <si>
    <t>-1959061786</t>
  </si>
  <si>
    <t>2102030R0</t>
  </si>
  <si>
    <t>Informační systém - montáž prosvětleného piktogramu "Loděnice" uchycený na stěnu nebo konstrukci přístřešku</t>
  </si>
  <si>
    <t>ks</t>
  </si>
  <si>
    <t>1992837546</t>
  </si>
  <si>
    <t>Poznámka k položce:_x000D_
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</si>
  <si>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</si>
  <si>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</si>
  <si>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75172111R</t>
  </si>
  <si>
    <t>Demontáž, zpětná montáž a zprovoznění venkovních klimatizačních jednotek</t>
  </si>
  <si>
    <t>-2099911637</t>
  </si>
  <si>
    <t>998751201</t>
  </si>
  <si>
    <t>Přesun hmot procentní pro vzduchotechniku v objektech v do 12 m</t>
  </si>
  <si>
    <t>1451430916</t>
  </si>
  <si>
    <t>764002841</t>
  </si>
  <si>
    <t>Demontáž oplechování horních ploch zdí a nadezdívek do suti</t>
  </si>
  <si>
    <t>1121012513</t>
  </si>
  <si>
    <t>3,2"atika přístřešek"</t>
  </si>
  <si>
    <t>764215605</t>
  </si>
  <si>
    <t>Oplechování horních ploch a atik bez rohů z Pz plechu s povrch úpravou celoplošně lepené rš 400 mm</t>
  </si>
  <si>
    <t>-839637596</t>
  </si>
  <si>
    <t>764215645</t>
  </si>
  <si>
    <t>Příplatek za zvýšenou pracnost při oplechování rohů nadezdívek (atik) z Pz s povrch úprav rš do 400mm</t>
  </si>
  <si>
    <t>-1433121189</t>
  </si>
  <si>
    <t>764216604</t>
  </si>
  <si>
    <t>Oplechování rovných parapetů mechanicky kotvené z Pz s povrchovou úpravou rš 330 mm vč. přípravy a opravy podkladu</t>
  </si>
  <si>
    <t>-1160016268</t>
  </si>
  <si>
    <t>15*1,1+4*0,6+2*0,9"strana u komunikace"</t>
  </si>
  <si>
    <t>2*0,9+1,1"bok"</t>
  </si>
  <si>
    <t>13*1,1+2*0,9"strana u kolejí"</t>
  </si>
  <si>
    <t>2*0,9"bok-byt"</t>
  </si>
  <si>
    <t>764004861</t>
  </si>
  <si>
    <t>Demontáž svodu do suti</t>
  </si>
  <si>
    <t>1824381629</t>
  </si>
  <si>
    <t>2*6+2*10+2+2*1</t>
  </si>
  <si>
    <t>764548323</t>
  </si>
  <si>
    <t>Svody kruhové včetně objímek, kolen, odskoků z TiZn lesklého plechu průměru 100 mm</t>
  </si>
  <si>
    <t>1858794828</t>
  </si>
  <si>
    <t>1098907674</t>
  </si>
  <si>
    <t>766</t>
  </si>
  <si>
    <t>Konstrukce truhlářské</t>
  </si>
  <si>
    <t>766622132</t>
  </si>
  <si>
    <t>Montáž plastových oken plochy přes 1 m2 otevíravých výšky do 2,5 m s rámem do zdiva</t>
  </si>
  <si>
    <t>-1026069514</t>
  </si>
  <si>
    <t>Poznámka k položce:_x000D_
Vč. parotěsných či kompresních pásek dle ČSN.</t>
  </si>
  <si>
    <t>(22+2+4+1)*1*2,15+8*0,8*1,2+4*0,5*0,85</t>
  </si>
  <si>
    <t>61140053.1</t>
  </si>
  <si>
    <t>okno plastové 1křídlové s fixním nadsvětlíkem 100x215 cm O/OS, barva - imitace dřeva v oboustranném dekoru (předpoklad bahenní dub), celoobvodové kování ROTO NT - izolační dvojsklo s vloženou meziskelní mřížkou, zasklení 4-16-4, Uw max 1,2 W/m2.K</t>
  </si>
  <si>
    <t>311159118</t>
  </si>
  <si>
    <t>Poznámka k položce:_x000D_
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parapetů._x000D_
_x000D_
Zachovat imitaci členění dle dochovaných fotografií z původních oken! Okna budou mít vloženou meziskelní mřížku pro optické rozdělení dle původních oken z dobových fotografií včetně nadsvětlíku.</t>
  </si>
  <si>
    <t>9"strana u komunikace - běžné"</t>
  </si>
  <si>
    <t>1"bok - běžné"</t>
  </si>
  <si>
    <t>12"strana u kolejí-běžné"</t>
  </si>
  <si>
    <t>61140053.1.1</t>
  </si>
  <si>
    <t>okno plastové 1křídlové s fixním nadsvětlíkem 100x215 cm O/OS mléčné, barva - imitace dřeva v oboustranném dekoru (předpoklad bahenní dub), celoobvodové kování ROTO NT - izolační dvojsklo s vloženou meziskelní mřížkou, zasklení 4-16-4, Uw max 1,2 W/m2.K</t>
  </si>
  <si>
    <t>-1493593506</t>
  </si>
  <si>
    <t>2"koupelny 2NP u kolejí"</t>
  </si>
  <si>
    <t>61140053.1.2</t>
  </si>
  <si>
    <t>okno plastové bezpečnostní, 1křídlové s fixním nadsvětlíkem a křídlem 100x215 cm,mléčné, barva - imitace dřeva v oboustranném dekoru (předpoklad bahenní dub), celoobvodové kování ROTO NT - izolační dvojsklo s vloženou meziskelní mřížkou, Uw max 1,2 W/m2.K</t>
  </si>
  <si>
    <t>75828706</t>
  </si>
  <si>
    <t>Poznámka k položce:_x000D_
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parapetů._x000D_
_x000D_
Bezpečnostní zasklení s vloženou fólií, BT3 dle ČSN ENV 1627-1630_x000D_
_x000D_
Zachovat imitaci členění dle dochovaných fotografií z původních oken! Okna budou mít vloženou meziskelní mřížku pro optické rozdělení dle původních oken z dobových fotografií včetně nadsvětlíku.</t>
  </si>
  <si>
    <t>3"technologie u komunikace"</t>
  </si>
  <si>
    <t>1"technologie u kolejí"</t>
  </si>
  <si>
    <t>61140053.1.3</t>
  </si>
  <si>
    <t>okno plastové bezpečnostní, 1křídlové s fixním nadsvětlíkem, O/OS 100x215 cm,mléčné, barva - imitace dřeva v oboustranném dekoru (předpoklad bahenní dub), celoobvodové kování ROTO NT - izolační dvojsklo s vloženou meziskelní mřížkou, Uw max 1,2 W/m2.K</t>
  </si>
  <si>
    <t>-780592406</t>
  </si>
  <si>
    <t>1"schodiště 2 NP"</t>
  </si>
  <si>
    <t>61140053.1.4</t>
  </si>
  <si>
    <t>okno plastové 1křídlové 80x120 cm O/OS mléčné, barva - imitace dřeva v oboustranném dekoru (předpoklad bahenní dub), celoobvodové kování ROTO NT - izolační dvojsklo s vloženou meziskelní mřížkou, zasklení 4-16-4, Uw max 1,2 W/m2.K</t>
  </si>
  <si>
    <t>973595610</t>
  </si>
  <si>
    <t>2"půda u komunikace"</t>
  </si>
  <si>
    <t>2"půda bok"</t>
  </si>
  <si>
    <t>2"půda u kolejí"</t>
  </si>
  <si>
    <t>61140053.1.5</t>
  </si>
  <si>
    <t>okno plastové 1křídlové 50x85 cm O/OS mléčné, barva - imitace dřeva v oboustranném dekoru (předpoklad bahenní dub), celoobvodové kování ROTO NT - izolační dvojsklo s vloženou meziskelní mřížkou, zasklení 4-16-4, Uw max 1,2 W/m2.K</t>
  </si>
  <si>
    <t>-1001975144</t>
  </si>
  <si>
    <t>4"strana u komunikace"</t>
  </si>
  <si>
    <t>766660421</t>
  </si>
  <si>
    <t>Montáž vchodových dveří jednokřídlových s nadsvětlíkem do zdiva</t>
  </si>
  <si>
    <t>-2097456404</t>
  </si>
  <si>
    <t>78</t>
  </si>
  <si>
    <t>5534134R45</t>
  </si>
  <si>
    <t xml:space="preserve">dveře plastové vchodové bezpečnostní 1křídlové 100x310 cm z 1/2 prosklené - mléčné, barva - imitace dřeva v oboustranném dekoru (předpoklad bahenní dub), otevíravé, kování bezp. celoobvodové vícebodové, vč. zámku a rámu </t>
  </si>
  <si>
    <t>-704392856</t>
  </si>
  <si>
    <t>Poznámka k položce:_x000D_
Jedná se o orientační vnější rozměry otvoru, před realizací nutné přesné zaměření!_x000D_
_x000D_
Dveře budou dodány s dodatečným vyztužením ocelovými výztuhami a zpevněním rohů._x000D_
Výplň HPL z vyztužené lisované syntetické pryskyřice nepodléhající tepelné roztažnosti._x000D_
Vícebodové bezpečnostní kování._x000D_
_x000D_
Pozor - změna typu dveří, nutno přizpůsobit dle situace po vybourání původních dveří!_x000D_
_x000D_
Bezpečnostní zasklení s vloženou fólií, BT3 dle ČSN ENV 1627-1630_x000D_
_x000D_
Zachovat imitaci členění dle dochovaných fotografií z původních dveří! Dveře budou mít vloženou meziskelní mřížku pro optické rozdělení dle původních dveří z dobových fotografií včetně nadsvětlíku.</t>
  </si>
  <si>
    <t>79</t>
  </si>
  <si>
    <t>5534134R45.1</t>
  </si>
  <si>
    <t xml:space="preserve">dveře plastové vchodové bezpečnostní 1křídlové 110x300 cm z 1/2 prosklené - čiré, barva - imitace dřeva v oboustranném dekoru (předpoklad bahenní dub), otevíravé, kování bezp. celoobvodové vícebodové, vč. zámku a rámu </t>
  </si>
  <si>
    <t>-171328517</t>
  </si>
  <si>
    <t>80</t>
  </si>
  <si>
    <t>766441811</t>
  </si>
  <si>
    <t>Demontáž parapetních desek dřevěných, laminovaných šířky do 30 cm</t>
  </si>
  <si>
    <t>-1991368258</t>
  </si>
  <si>
    <t>3+9+4+2+1+2"ulice"</t>
  </si>
  <si>
    <t>2+1"bok"</t>
  </si>
  <si>
    <t>1+12+2"koleje"</t>
  </si>
  <si>
    <t>2"bok-byt"</t>
  </si>
  <si>
    <t>81</t>
  </si>
  <si>
    <t>766694113</t>
  </si>
  <si>
    <t>Montáž parapetních desek dřevěných, laminovaných šířky do 30 cm délky do 2,6 m</t>
  </si>
  <si>
    <t>-1981324980</t>
  </si>
  <si>
    <t>82</t>
  </si>
  <si>
    <t>611444020</t>
  </si>
  <si>
    <t>parapet plastový vnitřní - Deceuninck komůrkový - šíře dle aktuální situace po osazení nových oken</t>
  </si>
  <si>
    <t>-12549992</t>
  </si>
  <si>
    <t>Poznámka k položce:_x000D_
Jedná se o orientační vnější rozměry otvoru, před realizací nutné přesné zaměření.</t>
  </si>
  <si>
    <t>83</t>
  </si>
  <si>
    <t>611444150</t>
  </si>
  <si>
    <t>koncovka k parapetu plastovému vnitřnímu 1 pár</t>
  </si>
  <si>
    <t>568986970</t>
  </si>
  <si>
    <t>84</t>
  </si>
  <si>
    <t>998766202</t>
  </si>
  <si>
    <t>Přesun hmot procentní pro konstrukce truhlářské v objektech v do 12 m</t>
  </si>
  <si>
    <t>1958794287</t>
  </si>
  <si>
    <t>85</t>
  </si>
  <si>
    <t>767610115</t>
  </si>
  <si>
    <t>Montáž oken jednoduchých pevných do zdiva plochy do 0,6 m2</t>
  </si>
  <si>
    <t>855710896</t>
  </si>
  <si>
    <t>12*0,7*0,5</t>
  </si>
  <si>
    <t>86</t>
  </si>
  <si>
    <t>767-06</t>
  </si>
  <si>
    <t>sklepní dvířka, ocelový rám, výplň mřížka z tahokovu vč povrchové úpravy žárovým zinkováním, kompletní konstrukce včetně kotvení</t>
  </si>
  <si>
    <t>-716357821</t>
  </si>
  <si>
    <t>Poznámka k položce:_x000D_
orientační vnější rozměry 70/50cm</t>
  </si>
  <si>
    <t>87</t>
  </si>
  <si>
    <t>767641110</t>
  </si>
  <si>
    <t>Montáž dokončení okování dveří otvíravých jednokřídlových</t>
  </si>
  <si>
    <t>-1215398015</t>
  </si>
  <si>
    <t>88</t>
  </si>
  <si>
    <t>549146300</t>
  </si>
  <si>
    <t>kování bezpečnostní včetně štítu Golem nerez-  klika-klika</t>
  </si>
  <si>
    <t>1402364670</t>
  </si>
  <si>
    <t>Poznámka k položce:_x000D_
provedení dle upřesnění zástupce investora na místě u konkrétních dveří</t>
  </si>
  <si>
    <t>89</t>
  </si>
  <si>
    <t>549641500</t>
  </si>
  <si>
    <t>vložka zámková cylindrická oboustranná bezpečnostní FAB DYNAMIC + 4 klíče</t>
  </si>
  <si>
    <t>-505397426</t>
  </si>
  <si>
    <t>90</t>
  </si>
  <si>
    <t>767649191</t>
  </si>
  <si>
    <t>Montáž dveří - samozavírače hydraulického</t>
  </si>
  <si>
    <t>-16792550</t>
  </si>
  <si>
    <t>91</t>
  </si>
  <si>
    <t>549172500</t>
  </si>
  <si>
    <t>samozavírač dveří hydraulický</t>
  </si>
  <si>
    <t>-1630889170</t>
  </si>
  <si>
    <t>92</t>
  </si>
  <si>
    <t>767662120-D</t>
  </si>
  <si>
    <t>Demontáž mříží pevných přivařených</t>
  </si>
  <si>
    <t>-1543218877</t>
  </si>
  <si>
    <t>Poznámka k položce:_x000D_
Jedná se o orientační rozměry vnějšího otvoru. Pro realizaci je nutné přesné zaměření!</t>
  </si>
  <si>
    <t>4*1*2,15"technologie-okna"</t>
  </si>
  <si>
    <t>2*1,1*3"technologie-dveře"</t>
  </si>
  <si>
    <t>93</t>
  </si>
  <si>
    <t>767662120R</t>
  </si>
  <si>
    <t>Dodávka+Montáž mříží pevných přivařených vč.povrchové úpravy žárovým zinkováním a kotvícího mat.</t>
  </si>
  <si>
    <t>749652375</t>
  </si>
  <si>
    <t>94</t>
  </si>
  <si>
    <t>767662120R2</t>
  </si>
  <si>
    <t>Dodávka+Montáž mříží otevíravých uzamykatelných vč.povrchové úpravy žárovým zinkováním. kotvícího mat. a bezp. vložky</t>
  </si>
  <si>
    <t>2050593465</t>
  </si>
  <si>
    <t>95</t>
  </si>
  <si>
    <t>767996801</t>
  </si>
  <si>
    <t>Demontáž atypických zámečnických konstrukcí rozebráním hmotnosti jednotlivých dílů do 50 kg</t>
  </si>
  <si>
    <t>kg</t>
  </si>
  <si>
    <t>1648043419</t>
  </si>
  <si>
    <t>96</t>
  </si>
  <si>
    <t>235618397</t>
  </si>
  <si>
    <t>782</t>
  </si>
  <si>
    <t>Dokončovací práce - obklady z kamene</t>
  </si>
  <si>
    <t>97</t>
  </si>
  <si>
    <t>782112111</t>
  </si>
  <si>
    <t>Montáž obkladu stěn z pravoúhlých desek z měkkého kamene do lepidla tl do 25 mm</t>
  </si>
  <si>
    <t>836666957</t>
  </si>
  <si>
    <t>(9,8+1+11+1+15)*0,5"nový sokl - u komunikace"</t>
  </si>
  <si>
    <t>7,7*0,5+3,85*0,3"nový sokl - bok"</t>
  </si>
  <si>
    <t>(15+3,2+11+0,5+9,8)*0,8"nový sokl - u kolejí"</t>
  </si>
  <si>
    <t>12,3*0,5+6,15*0,3"nový sokl - bok-byt"</t>
  </si>
  <si>
    <t>98</t>
  </si>
  <si>
    <t>595212301</t>
  </si>
  <si>
    <t>betonový obklad Stegu Roma 1 - desert 285x160mm</t>
  </si>
  <si>
    <t>822894126</t>
  </si>
  <si>
    <t>68,94*1,1 'Přepočtené koeficientem množství</t>
  </si>
  <si>
    <t>99</t>
  </si>
  <si>
    <t>782991111</t>
  </si>
  <si>
    <t>Penetrace podkladu obkladu z kamene</t>
  </si>
  <si>
    <t>1844120474</t>
  </si>
  <si>
    <t>100</t>
  </si>
  <si>
    <t>782991422</t>
  </si>
  <si>
    <t>Základní čištění nových kamenných obkladů včetně dvouvrstvého impregnačního nátěru</t>
  </si>
  <si>
    <t>255460364</t>
  </si>
  <si>
    <t>101</t>
  </si>
  <si>
    <t>998782202</t>
  </si>
  <si>
    <t>Přesun hmot procentní pro obklady kamenné v objektech v do 12 m</t>
  </si>
  <si>
    <t>-1247972891</t>
  </si>
  <si>
    <t>Dokončovací práce - nátěry</t>
  </si>
  <si>
    <t>102</t>
  </si>
  <si>
    <t>783009301</t>
  </si>
  <si>
    <t>Písmomalířské práce výšky písmen nebo číslic do 750 mm - kompletní oprava historického nápisu na fasádě</t>
  </si>
  <si>
    <t>-1615517154</t>
  </si>
  <si>
    <t>8*2</t>
  </si>
  <si>
    <t>103</t>
  </si>
  <si>
    <t>783106805</t>
  </si>
  <si>
    <t>Odstranění nátěrů z truhlářských konstrukcí opálením s obroušením</t>
  </si>
  <si>
    <t>931957045</t>
  </si>
  <si>
    <t>(2*1,1*3)*2"nové dveře technologie+DK-sjednocení vzhledu"</t>
  </si>
  <si>
    <t>104</t>
  </si>
  <si>
    <t>783621123</t>
  </si>
  <si>
    <t>Nátěry syntetické truhlářských konstrukcí barva dražší matný povrch, základní impregnační nátěr, 2x email a 2x plné tmelení s mezibroušením</t>
  </si>
  <si>
    <t>491030535</t>
  </si>
  <si>
    <t>Poznámka k položce:_x000D_
Odstín a provedení dle zástupce investora na místě na základě předložení zkušebních vzorků</t>
  </si>
  <si>
    <t>105</t>
  </si>
  <si>
    <t>271444031</t>
  </si>
  <si>
    <t>106</t>
  </si>
  <si>
    <t>783221112</t>
  </si>
  <si>
    <t>Nátěry syntetické KDK lesklý povrch 1x antikorozní, 1x základní, 2x email</t>
  </si>
  <si>
    <t>-1467946054</t>
  </si>
  <si>
    <t>107</t>
  </si>
  <si>
    <t>783823133</t>
  </si>
  <si>
    <t>Penetrační silikátový nátěr hladkých, tenkovrstvých zrnitých nebo štukových omítek</t>
  </si>
  <si>
    <t>-1196300281</t>
  </si>
  <si>
    <t>108</t>
  </si>
  <si>
    <t>783827423</t>
  </si>
  <si>
    <t>Krycí dvojnásobný silikátový nátěr omítek stupně členitosti 1 a 2</t>
  </si>
  <si>
    <t>-1784788743</t>
  </si>
  <si>
    <t>109</t>
  </si>
  <si>
    <t>783827429</t>
  </si>
  <si>
    <t>Příplatek k cenám dvojnásobného nátěru omítek stupně členitosti 1 a 2 za biocidní přísadu</t>
  </si>
  <si>
    <t>-366712309</t>
  </si>
  <si>
    <t>110</t>
  </si>
  <si>
    <t>783897611</t>
  </si>
  <si>
    <t>Příplatek k cenám dvojnásobného krycího nátěru omítek za barevné provedení v odstínu středně sytém</t>
  </si>
  <si>
    <t>102425971</t>
  </si>
  <si>
    <t>111</t>
  </si>
  <si>
    <t>783897603</t>
  </si>
  <si>
    <t>Příplatek k cenám dvojnásobného krycího nátěru omítek za provedení styku 2 barev</t>
  </si>
  <si>
    <t>-875734417</t>
  </si>
  <si>
    <t>112</t>
  </si>
  <si>
    <t>783846523</t>
  </si>
  <si>
    <t>Antigraffiti nátěr trvalý do 100 cyklů odstranění graffiti omítek hladkých, zrnitých, štukových</t>
  </si>
  <si>
    <t>622878514</t>
  </si>
  <si>
    <t>(15+1+11+1+9,8+12,3+9,8+0,5+11+3,2+15+7,7)*4,7"do výšky římsy"</t>
  </si>
  <si>
    <t>(2*3,2+0,4)*0,5"atika přístřešek"</t>
  </si>
  <si>
    <t>113</t>
  </si>
  <si>
    <t>783846533</t>
  </si>
  <si>
    <t>Antigraffiti nátěr trvalý do 100 cyklů odstranění graffiti lícového zdiva</t>
  </si>
  <si>
    <t>412129246</t>
  </si>
  <si>
    <t>68,94"sokl"</t>
  </si>
  <si>
    <t>786</t>
  </si>
  <si>
    <t>Dokončovací práce - čalounické úpravy</t>
  </si>
  <si>
    <t>114</t>
  </si>
  <si>
    <t>786624111</t>
  </si>
  <si>
    <t>Montáž lamelové žaluzie do oken zdvojených otevíravých, sklápěcích a vyklápěcích</t>
  </si>
  <si>
    <t>1123228287</t>
  </si>
  <si>
    <t>71,73"okna"</t>
  </si>
  <si>
    <t>1,1*1,5"dveře - muzeum"</t>
  </si>
  <si>
    <t>115</t>
  </si>
  <si>
    <t>553462000</t>
  </si>
  <si>
    <t>žaluzie horizontální interiérové</t>
  </si>
  <si>
    <t>-1042615879</t>
  </si>
  <si>
    <t>116</t>
  </si>
  <si>
    <t>998786202</t>
  </si>
  <si>
    <t>Přesun hmot procentní pro čalounické úpravy v objektech v do 12 m</t>
  </si>
  <si>
    <t>-294829698</t>
  </si>
  <si>
    <t>O01</t>
  </si>
  <si>
    <t>Mobiliář</t>
  </si>
  <si>
    <t>117</t>
  </si>
  <si>
    <t>O0013</t>
  </si>
  <si>
    <t>D+M venkovní lavice, vel. 1300/500, vč povrchové úpravy - viz TZ</t>
  </si>
  <si>
    <t>-444712738</t>
  </si>
  <si>
    <t>Poznámka k položce:_x000D_
Lavice budou v antivandal provedení a zabezpečeny proti odcizení pevným přikotvením chem. kotvou do bet. podkladu._x000D_
_x000D_
Provedení dle sm. SŽDC PO-20/2019-GŘ - „Moderní design a architektura nádraží a zastávek ČR – Mobiliář“ _x000D_
_x000D_
čj. 62741/2019-SŽDC-GŘ-O23 ze dne 23. 10. 2019</t>
  </si>
  <si>
    <t>118</t>
  </si>
  <si>
    <t>O0014</t>
  </si>
  <si>
    <t>D+M odpadkové koše, ocelový plech, vel. 500x250 V=1100 mm - viz TZ</t>
  </si>
  <si>
    <t>1255636511</t>
  </si>
  <si>
    <t>Poznámka k položce:_x000D_
koše budou v antivandal provedení a zabezpečeny proti krádeži ukotvením na chem. kotvu k bet. podkladu - dle vyjádření zástupce investora na místě._x000D_
_x000D_
Provedení dle sm. SŽDC PO-20/2019-GŘ - „Moderní design a architektura nádraží a zastávek ČR – Mobiliář“ _x000D_
_x000D_
čj. 62741/2019-SŽDC-GŘ-O23 ze dne 23. 10. 2019</t>
  </si>
  <si>
    <t>119</t>
  </si>
  <si>
    <t>O0015</t>
  </si>
  <si>
    <t>Odvoz a likvidace stávajících venkovních lavic, košů a květináčů</t>
  </si>
  <si>
    <t>603723195</t>
  </si>
  <si>
    <t>22-M</t>
  </si>
  <si>
    <t>Montáže oznam. a zabezp. zařízení</t>
  </si>
  <si>
    <t>120</t>
  </si>
  <si>
    <t>22032200R</t>
  </si>
  <si>
    <t>Úprava stávající EZS - DK + technologie včetně projednání a koordinací se stávajícím provozovatelem</t>
  </si>
  <si>
    <t>-1204456075</t>
  </si>
  <si>
    <t>Poznámka k položce:_x000D_
Jedná se zejména o demontáž a zpětnou montáž či výměnu čidel EZS v místnostech s technologií na nová okna a dveře, úprava kabelového vedení na fasádě aj. pro provedení prací včetně zpětného zprovoznění._x000D_
_x000D_
Práce je nutné koordinovat se zástupci SSZT či ČD-T, TÚDC aj.!</t>
  </si>
  <si>
    <t>121</t>
  </si>
  <si>
    <t>220320021</t>
  </si>
  <si>
    <t>Montáž hodin venkovních</t>
  </si>
  <si>
    <t>-1705522202</t>
  </si>
  <si>
    <t>122</t>
  </si>
  <si>
    <t>3944525R2</t>
  </si>
  <si>
    <t>Čtvercové venkovní hodiny analogové jednostranné na stěnu METROLINE typ 242.A.60.J.B.C11.LLX</t>
  </si>
  <si>
    <t>106032507</t>
  </si>
  <si>
    <t>123</t>
  </si>
  <si>
    <t>220370440</t>
  </si>
  <si>
    <t>Montáž reproduktoru vč. konzoly</t>
  </si>
  <si>
    <t>-1909268727</t>
  </si>
  <si>
    <t>Poznámka k položce:_x000D_
Práce na těchto zařízeních je nutné koordinovat se správcem těchto zařízení - správou sdělovací a zabezpečovací techniky SSZT!</t>
  </si>
  <si>
    <t>124</t>
  </si>
  <si>
    <t>22-M-000</t>
  </si>
  <si>
    <t>reproduktor DEXON SC20AH vč. konzoly kompletní</t>
  </si>
  <si>
    <t>1688625937</t>
  </si>
  <si>
    <t>125</t>
  </si>
  <si>
    <t>220370101</t>
  </si>
  <si>
    <t>Funkční dodavatelské přezkoušení železničního rozhlasového zařízení reproduktoru</t>
  </si>
  <si>
    <t>-946459403</t>
  </si>
  <si>
    <t>126</t>
  </si>
  <si>
    <t>22037044R2.1</t>
  </si>
  <si>
    <t>Zapravení a výměna stávajícího vedení oznamovacích a slaboproudých zařízení na fasádě, doplnění nového k hodinám včetně dopojení</t>
  </si>
  <si>
    <t>-1100819318</t>
  </si>
  <si>
    <t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částí_x000D_
_x000D_
Práce na těchto zařízeních je nutné koordinovat se správcem těchto zařízení - správou sdělovací a zabezpečovací techniky SSZT!</t>
  </si>
  <si>
    <t>003 - Oprava přístřešku</t>
  </si>
  <si>
    <t>70 -  Ostatní</t>
  </si>
  <si>
    <t xml:space="preserve">    1 - Zemní práce</t>
  </si>
  <si>
    <t xml:space="preserve">    2 - Zakládání</t>
  </si>
  <si>
    <t xml:space="preserve">    5 - Komunikace</t>
  </si>
  <si>
    <t>1061375623</t>
  </si>
  <si>
    <t xml:space="preserve"> Ostatní</t>
  </si>
  <si>
    <t>75.1</t>
  </si>
  <si>
    <t>Vytyčení a zajištění a ochrana stávajících inženýrských sítí vč. jejich dočasného zabezpečení a zajištění po dobu akce</t>
  </si>
  <si>
    <t>779594945</t>
  </si>
  <si>
    <t>Zemní práce</t>
  </si>
  <si>
    <t>113107130</t>
  </si>
  <si>
    <t>Odstranění podkladu z betonu prostého tl 100 mm ručně</t>
  </si>
  <si>
    <t>-2130291734</t>
  </si>
  <si>
    <t>15*3,2</t>
  </si>
  <si>
    <t>113107122</t>
  </si>
  <si>
    <t>Odstranění podkladu z kameniva drceného tl 200 mm ručně</t>
  </si>
  <si>
    <t>2125294089</t>
  </si>
  <si>
    <t>181951102</t>
  </si>
  <si>
    <t>Úprava pláně v hornině tř. 1 až 4 se zhutněním</t>
  </si>
  <si>
    <t>-1539230661</t>
  </si>
  <si>
    <t>Zakládání</t>
  </si>
  <si>
    <t>275321511</t>
  </si>
  <si>
    <t>Základové patky ze ŽB bez zvýšených nároků na prostředí tř. C 25/30 - sloupy</t>
  </si>
  <si>
    <t>-1718438169</t>
  </si>
  <si>
    <t>4*0,5*0,5*1,2"sloupy"</t>
  </si>
  <si>
    <t>275351111</t>
  </si>
  <si>
    <t>Bednění základových bloků tradiční oboustranné</t>
  </si>
  <si>
    <t>1144441428</t>
  </si>
  <si>
    <t>4*2*0,25</t>
  </si>
  <si>
    <t>Komunikace</t>
  </si>
  <si>
    <t>564760111</t>
  </si>
  <si>
    <t>Podklad z kameniva hrubého drceného vel. 16-32 mm tl 200 mm</t>
  </si>
  <si>
    <t>-1539002894</t>
  </si>
  <si>
    <t>56472111R</t>
  </si>
  <si>
    <t>Podklad z kameniva hrubého drceného vel. 8-16 mm tl 50 mm</t>
  </si>
  <si>
    <t>-1427189790</t>
  </si>
  <si>
    <t>596841222</t>
  </si>
  <si>
    <t>Kladení betonové dlažby komunikací pro pěší do lože z cement malty vel do 0,25 m2 plochy do 300 m2</t>
  </si>
  <si>
    <t>839094544</t>
  </si>
  <si>
    <t>5924600R</t>
  </si>
  <si>
    <t xml:space="preserve">dlažba plošná betonová terasová reliéfní impregnovaná LAURIA PCT 400x400x40mm </t>
  </si>
  <si>
    <t>-601693256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</si>
  <si>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</si>
  <si>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48*1,03 'Přepočtené koeficientem množství</t>
  </si>
  <si>
    <t>916131213</t>
  </si>
  <si>
    <t>Osazení silničního obrubníku betonového stojatého s boční opěrou do lože z betonu prostého</t>
  </si>
  <si>
    <t>-1647591013</t>
  </si>
  <si>
    <t>59217033</t>
  </si>
  <si>
    <t>obrubník betonový silniční 1000x100x300mm</t>
  </si>
  <si>
    <t>-212645301</t>
  </si>
  <si>
    <t>15*1,03 'Přepočtené koeficientem množství</t>
  </si>
  <si>
    <t>771669336</t>
  </si>
  <si>
    <t>721140802</t>
  </si>
  <si>
    <t>Demontáž litinových dešťových svodů</t>
  </si>
  <si>
    <t>830059641</t>
  </si>
  <si>
    <t>-17591896</t>
  </si>
  <si>
    <t>37405098</t>
  </si>
  <si>
    <t>237560217</t>
  </si>
  <si>
    <t>-1769003920</t>
  </si>
  <si>
    <t>961044111</t>
  </si>
  <si>
    <t>Bourání základů z betonu prostého</t>
  </si>
  <si>
    <t>-151527859</t>
  </si>
  <si>
    <t>965081333</t>
  </si>
  <si>
    <t>Bourání podlah z dlaždic bez podkladního lože nebo mazaniny, s jakoukoliv výplní spár betonových, teracových nebo čedičových tl. do 30 mm, plochy přes 1 m2</t>
  </si>
  <si>
    <t>855075297</t>
  </si>
  <si>
    <t>113202111</t>
  </si>
  <si>
    <t>Vytrhání obrub/betonového monolitu</t>
  </si>
  <si>
    <t>1039135645</t>
  </si>
  <si>
    <t>949101112</t>
  </si>
  <si>
    <t>Lešení pomocné pro objekty pozemních staveb s lešeňovou podlahou v do 3,5 m zatížení do 150 kg/m2</t>
  </si>
  <si>
    <t>-1487015679</t>
  </si>
  <si>
    <t>1884453549</t>
  </si>
  <si>
    <t>39,277-25,44</t>
  </si>
  <si>
    <t>407553427</t>
  </si>
  <si>
    <t>1894783035</t>
  </si>
  <si>
    <t>13,837*19 'Přepočtené koeficientem množství</t>
  </si>
  <si>
    <t>-28820986</t>
  </si>
  <si>
    <t>1036298799</t>
  </si>
  <si>
    <t>96064852</t>
  </si>
  <si>
    <t>13,837-9,795-3,483</t>
  </si>
  <si>
    <t>997221551</t>
  </si>
  <si>
    <t>Vodorovná doprava suti ze sypkých materiálů do 1 km</t>
  </si>
  <si>
    <t>-712123638</t>
  </si>
  <si>
    <t>997221559</t>
  </si>
  <si>
    <t>Příplatek ZKD 1 km u vodorovné dopravy suti ze sypkých materiálů</t>
  </si>
  <si>
    <t>-2065232545</t>
  </si>
  <si>
    <t>25,44*19 'Přepočtené koeficientem množství</t>
  </si>
  <si>
    <t>997221611</t>
  </si>
  <si>
    <t>Nakládání suti na dopravní prostředky pro vodorovnou dopravu</t>
  </si>
  <si>
    <t>757922082</t>
  </si>
  <si>
    <t>997221815</t>
  </si>
  <si>
    <t>Poplatek za uložení betonového odpadu na skládce (skládkovné)</t>
  </si>
  <si>
    <t>-2018675428</t>
  </si>
  <si>
    <t>997221855</t>
  </si>
  <si>
    <t>Poplatek za uložení odpadu z kameniva na skládce (skládkovné)</t>
  </si>
  <si>
    <t>952622119</t>
  </si>
  <si>
    <t>-1800235031</t>
  </si>
  <si>
    <t>47,338-40,109</t>
  </si>
  <si>
    <t>998223011</t>
  </si>
  <si>
    <t>Přesun hmot pro pozemní komunikace s krytem dlážděným</t>
  </si>
  <si>
    <t>-434632137</t>
  </si>
  <si>
    <t>Výměna nosných částí krovů včetně profilace dle stávajícího vzhledu</t>
  </si>
  <si>
    <t>673503618</t>
  </si>
  <si>
    <t>Poznámka k položce:_x000D_
Jedná se o kompletní výměnu včetně demontáže stávajících konstrukcí a přípravy pro osazení</t>
  </si>
  <si>
    <t>4*3,5+8*1"sloupy+pásky 150/150 mm"</t>
  </si>
  <si>
    <t>2*2*15"pozednice 150/150mm + 200/150 mm"</t>
  </si>
  <si>
    <t>18*4,2"krokve 150/150 mm"</t>
  </si>
  <si>
    <t>1797575685</t>
  </si>
  <si>
    <t>15*4,2</t>
  </si>
  <si>
    <t>-1243139609</t>
  </si>
  <si>
    <t>-669992701</t>
  </si>
  <si>
    <t>63*1,1 'Přepočtené koeficientem množství</t>
  </si>
  <si>
    <t>1075935078</t>
  </si>
  <si>
    <t>(4,2+1,2)*0,2"štítová prkna"</t>
  </si>
  <si>
    <t>1865379425</t>
  </si>
  <si>
    <t>-521988784</t>
  </si>
  <si>
    <t>(4,2+1,2)*0,06</t>
  </si>
  <si>
    <t>-1489842121</t>
  </si>
  <si>
    <t>63*0,025+0,324</t>
  </si>
  <si>
    <t>-72129815</t>
  </si>
  <si>
    <t>-936579302</t>
  </si>
  <si>
    <t>-343171032</t>
  </si>
  <si>
    <t>13*15*0,04*0,06</t>
  </si>
  <si>
    <t>0,468*0,15"prořez,ztratné, mat. rezerva"</t>
  </si>
  <si>
    <t>-1961301706</t>
  </si>
  <si>
    <t>18*4,2</t>
  </si>
  <si>
    <t>525928223</t>
  </si>
  <si>
    <t>18*4,2*0,06*0,06</t>
  </si>
  <si>
    <t>0,272*0,15"ztratné, prořez, mat. rezerva"</t>
  </si>
  <si>
    <t>76234391R</t>
  </si>
  <si>
    <t xml:space="preserve">Výměna stávajícící dřevěné stěny přístřešku včetně nosných sloupů - replika dle stávajícího vzhledu, příprava pro osazení fabrických oken </t>
  </si>
  <si>
    <t>-1482195934</t>
  </si>
  <si>
    <t>Poznámka k položce:_x000D_
Stávající stěna bude kompletně vyměněna včetně sloupů a připravena pro osazení 3ks nových fabrických oken (samostatná dodávka v jiné položce)._x000D_
_x000D_
Nutno zachovat vzhled dle stávající!</t>
  </si>
  <si>
    <t>2*3,2*3,5</t>
  </si>
  <si>
    <t>61144014</t>
  </si>
  <si>
    <t>Okno fabrické pevně zasklené v kovovém rámu 90x200cm, členění dle stávajícího, bezpečnostní jednoduché zasklení s vloženou fólií (např. Stratobel 33.2)</t>
  </si>
  <si>
    <t>322028293</t>
  </si>
  <si>
    <t>Poznámka k položce:_x000D_
boční stěna přístřešku</t>
  </si>
  <si>
    <t>2*3,2*2</t>
  </si>
  <si>
    <t>1141215378</t>
  </si>
  <si>
    <t>1,899+0,538+0,313</t>
  </si>
  <si>
    <t>-1055870785</t>
  </si>
  <si>
    <t>764001821</t>
  </si>
  <si>
    <t>Demontáž krytiny ze svitků nebo tabulí do suti</t>
  </si>
  <si>
    <t>-1935450382</t>
  </si>
  <si>
    <t>764111641.LND</t>
  </si>
  <si>
    <t>Krytina střechy rovné drážkováním ze svitků LINDAB SEAMLINE Elite rš 670 mm sklonu do 30°</t>
  </si>
  <si>
    <t>905824519</t>
  </si>
  <si>
    <t>Poznámka k položce:_x000D_
Předpokládaná barva 088 břidlicově šedá matná, kód barvy BRSE, NCS S 7005-B20G, RAL 7016, struktura jemně strukturovaná,  barva bude finálně odsouhlasena na základě předložení vzorníku zástupcem ivestora na místě.</t>
  </si>
  <si>
    <t>2127430059</t>
  </si>
  <si>
    <t>4,2+1,2</t>
  </si>
  <si>
    <t>28368943</t>
  </si>
  <si>
    <t>-1291051891</t>
  </si>
  <si>
    <t>1539597845</t>
  </si>
  <si>
    <t>701679373</t>
  </si>
  <si>
    <t>15+3,2</t>
  </si>
  <si>
    <t>-903865418</t>
  </si>
  <si>
    <t>1288773428</t>
  </si>
  <si>
    <t>-957763441</t>
  </si>
  <si>
    <t>1840113564</t>
  </si>
  <si>
    <t>1355655394</t>
  </si>
  <si>
    <t>75160991</t>
  </si>
  <si>
    <t>936247054</t>
  </si>
  <si>
    <t>-1951684695</t>
  </si>
  <si>
    <t>-1623400056</t>
  </si>
  <si>
    <t>1889027887</t>
  </si>
  <si>
    <t>-699473732</t>
  </si>
  <si>
    <t>-720717679</t>
  </si>
  <si>
    <t>63*1,15 'Přepočtené koeficientem množství</t>
  </si>
  <si>
    <t>-164844626</t>
  </si>
  <si>
    <t>-1087858749</t>
  </si>
  <si>
    <t>467595577</t>
  </si>
  <si>
    <t>4*3,5*0,6+8*1*0,6"sloupy+pásky 150/150 mm"</t>
  </si>
  <si>
    <t>2*15*0,6+2*15*0,7"pozednice 150/150mm + 200/150 mm"</t>
  </si>
  <si>
    <t>18*4,2*0,6"krokve 150/150 mm"</t>
  </si>
  <si>
    <t>15*4,2"palubky-strop"</t>
  </si>
  <si>
    <t>4*3,2*3,5+2*3,5*0,5"zástěny"</t>
  </si>
  <si>
    <t>-1926116155</t>
  </si>
  <si>
    <t>2072693327</t>
  </si>
  <si>
    <t>Poznámka k položce:_x000D_
tixotropní silnovrstvá lazura, finální odstín bude určet po vyvzorkování na místě</t>
  </si>
  <si>
    <t>004 - Oprava kotelny a společných prostor</t>
  </si>
  <si>
    <t>01 -  Zdroj tepla</t>
  </si>
  <si>
    <t>02 -  Armatury</t>
  </si>
  <si>
    <t>04 -  Potrubí</t>
  </si>
  <si>
    <t>07 -  Ostatní náklady, najetí, komplexní vyzkoušení, seřízení a zaregulování</t>
  </si>
  <si>
    <t xml:space="preserve">    722 - Zdravotechnika - vnitřní vodovod</t>
  </si>
  <si>
    <t xml:space="preserve">    724 - Zdravotechnika - strojní vybavení</t>
  </si>
  <si>
    <t xml:space="preserve">    731 - Ústřední vytápění - kotelny</t>
  </si>
  <si>
    <t xml:space="preserve">    784 - Dokončovací práce - malby a tapety</t>
  </si>
  <si>
    <t>611325412</t>
  </si>
  <si>
    <t>Oprava vnitřní vápenocementové hladké omítky stropů v rozsahu plochy do 30%</t>
  </si>
  <si>
    <t>1094517923</t>
  </si>
  <si>
    <t>8,9*10,3"sklep střední část"</t>
  </si>
  <si>
    <t>611325421</t>
  </si>
  <si>
    <t>Oprava vnitřní vápenocementové štukové omítky stropů v rozsahu plochy do 10%</t>
  </si>
  <si>
    <t>901539995</t>
  </si>
  <si>
    <t>2*6*4+3*1,5"chodba - společné prostory bytů"</t>
  </si>
  <si>
    <t>3*1,2*6"schodiště"</t>
  </si>
  <si>
    <t>612325412</t>
  </si>
  <si>
    <t>Oprava vnitřní vápenocementové hladké omítky stěn v rozsahu plochy do 30%</t>
  </si>
  <si>
    <t>568576770</t>
  </si>
  <si>
    <t>12*4,83*3+4*8,9*3"sklep střední část"</t>
  </si>
  <si>
    <t>612325421</t>
  </si>
  <si>
    <t>Oprava vnitřní vápenocementové štukové omítky stěn v rozsahu plochy do 10%</t>
  </si>
  <si>
    <t>-156688150</t>
  </si>
  <si>
    <t>2*6*4+2*4*4+7,4*4"chodba 1NP"</t>
  </si>
  <si>
    <t>2*3*4+2*3,4*4+7,4*4"chodba 2NP"</t>
  </si>
  <si>
    <t>2*5*12+2*1,2*12"schodiště"</t>
  </si>
  <si>
    <t>943211112</t>
  </si>
  <si>
    <t>Montáž lešení prostorového rámového lehkého s podlahami zatížení do 200 kg/m2 v do 25 m</t>
  </si>
  <si>
    <t>-1785727291</t>
  </si>
  <si>
    <t>1,2*5*12</t>
  </si>
  <si>
    <t>943211212</t>
  </si>
  <si>
    <t>Příplatek k lešení prostorovému rámovému lehkému s podlahami v do 25 m za první a ZKD den použití</t>
  </si>
  <si>
    <t>1182178668</t>
  </si>
  <si>
    <t>72*14 'Přepočtené koeficientem množství</t>
  </si>
  <si>
    <t>943211812</t>
  </si>
  <si>
    <t>Demontáž lešení prostorového rámového lehkého s podlahami zatížení do 200 kg/m2 v do 25 m</t>
  </si>
  <si>
    <t>-1459970157</t>
  </si>
  <si>
    <t>978011141</t>
  </si>
  <si>
    <t>Otlučení (osekání) vnitřní vápenné nebo vápenocementové omítky stropů v rozsahu do 30 %</t>
  </si>
  <si>
    <t>-1082687387</t>
  </si>
  <si>
    <t>978013141</t>
  </si>
  <si>
    <t>Otlučení (osekání) vnitřní vápenné nebo vápenocementové omítky stěn v rozsahu do 30 %</t>
  </si>
  <si>
    <t>-1263206054</t>
  </si>
  <si>
    <t>978012121</t>
  </si>
  <si>
    <t>Otlučení (osekání) vnitřní vápenné nebo vápenocementové omítky stropů rákosových v rozsahu do 10 %</t>
  </si>
  <si>
    <t>627854421</t>
  </si>
  <si>
    <t>978013121</t>
  </si>
  <si>
    <t>Otlučení (osekání) vnitřní vápenné nebo vápenocementové omítky stěn v rozsahu do 10 %</t>
  </si>
  <si>
    <t>-933627482</t>
  </si>
  <si>
    <t>97805954R2.1</t>
  </si>
  <si>
    <t>Demontáž a zpětná montáž příp. přemístění garnýží, nástěnek, klaprámů, cedulí, nábytku a ost. doplňkových kcí pro provedení prací</t>
  </si>
  <si>
    <t>1882913007</t>
  </si>
  <si>
    <t>97805954R.1</t>
  </si>
  <si>
    <t>Stavební přípomoce pro elektroinstalaci, slaboproud a ZTI kompletní vč. zapravení a povrchové úpravy</t>
  </si>
  <si>
    <t>-1353530708</t>
  </si>
  <si>
    <t>949101111</t>
  </si>
  <si>
    <t>Lešení pomocné pro objekty pozemních staveb s lešeňovou podlahou v do 1,9 m zatížení do 150 kg/m2</t>
  </si>
  <si>
    <t>154363405</t>
  </si>
  <si>
    <t>91,67+74,1</t>
  </si>
  <si>
    <t>952901111</t>
  </si>
  <si>
    <t>Vyčištění budov bytové a občanské výstavby při výšce podlaží do 4 m</t>
  </si>
  <si>
    <t>2122952037</t>
  </si>
  <si>
    <t>1280901099</t>
  </si>
  <si>
    <t>997013211</t>
  </si>
  <si>
    <t>Vnitrostaveništní doprava suti a vybouraných hmot pro budovy v do 6 m ručně</t>
  </si>
  <si>
    <t>-45479933</t>
  </si>
  <si>
    <t>756945867</t>
  </si>
  <si>
    <t>1299778398</t>
  </si>
  <si>
    <t>30,059*19 'Přepočtené koeficientem množství</t>
  </si>
  <si>
    <t>1686795893</t>
  </si>
  <si>
    <t>0,183+1,62</t>
  </si>
  <si>
    <t>-2093663392</t>
  </si>
  <si>
    <t>998011001</t>
  </si>
  <si>
    <t>Přesun hmot pro budovy zděné v do 6 m</t>
  </si>
  <si>
    <t>1473822039</t>
  </si>
  <si>
    <t>01</t>
  </si>
  <si>
    <t xml:space="preserve"> Zdroj tepla</t>
  </si>
  <si>
    <t>01.01</t>
  </si>
  <si>
    <t>Závěsný elektrokotel o výkonu 40-45 kW vč. el. připojení, regulace a čidel</t>
  </si>
  <si>
    <t>-731437063</t>
  </si>
  <si>
    <t>01.02</t>
  </si>
  <si>
    <t>Ekvitermní čidlo</t>
  </si>
  <si>
    <t>1880888670</t>
  </si>
  <si>
    <t>01.03</t>
  </si>
  <si>
    <t>Expanzní nádoba</t>
  </si>
  <si>
    <t>-2112020715</t>
  </si>
  <si>
    <t>01.04</t>
  </si>
  <si>
    <t>Kulový kohout se zajištěním MK3/4"</t>
  </si>
  <si>
    <t>-2083596985</t>
  </si>
  <si>
    <t>02</t>
  </si>
  <si>
    <t xml:space="preserve"> Armatury</t>
  </si>
  <si>
    <t>02.01</t>
  </si>
  <si>
    <t>Uzavírací kulový kohout DN32</t>
  </si>
  <si>
    <t>313675703</t>
  </si>
  <si>
    <t>02.02</t>
  </si>
  <si>
    <t>Zpětná klapka DN32</t>
  </si>
  <si>
    <t>-1946563557</t>
  </si>
  <si>
    <t>02.03</t>
  </si>
  <si>
    <t>Filtr DN32</t>
  </si>
  <si>
    <t>1445329046</t>
  </si>
  <si>
    <t>04</t>
  </si>
  <si>
    <t xml:space="preserve"> Potrubí</t>
  </si>
  <si>
    <t>04.0R</t>
  </si>
  <si>
    <t>Úprava a propojení stávající otopné soustavy s elektrokotlem kompletní včetně armatur a potrubí</t>
  </si>
  <si>
    <t>2074355425</t>
  </si>
  <si>
    <t>07</t>
  </si>
  <si>
    <t xml:space="preserve"> Ostatní náklady, najetí, komplexní vyzkoušení, seřízení a zaregulování</t>
  </si>
  <si>
    <t>07.01</t>
  </si>
  <si>
    <t>topná zkouška dle ČSN 060310</t>
  </si>
  <si>
    <t>HZS</t>
  </si>
  <si>
    <t>-629826680</t>
  </si>
  <si>
    <t>07.02</t>
  </si>
  <si>
    <t>najetí, seřízení a zaregulování</t>
  </si>
  <si>
    <t>1548685536</t>
  </si>
  <si>
    <t>07.03</t>
  </si>
  <si>
    <t>seznámení pracovníků s obsluhou a jejich zaškolení</t>
  </si>
  <si>
    <t>116461162</t>
  </si>
  <si>
    <t>07.04</t>
  </si>
  <si>
    <t>vypuštění, napuštění a odvzdušnění soustavy, ošetření topné vody</t>
  </si>
  <si>
    <t>1201640529</t>
  </si>
  <si>
    <t>722</t>
  </si>
  <si>
    <t>Zdravotechnika - vnitřní vodovod</t>
  </si>
  <si>
    <t>722174003R</t>
  </si>
  <si>
    <t>Rozvody vnitřního vodovodu studené vody do 10m do DN 25 vč. osazení, upevnění, propojení, připojení, tlakové zkoušky, zednických přípomocí, potrubí, tvarovek, armatur, izolace a montážního materiálu a konečného zapravení</t>
  </si>
  <si>
    <t>soubor</t>
  </si>
  <si>
    <t>-2055363022</t>
  </si>
  <si>
    <t>Poznámka k položce:_x000D_
úprava pro dopouštění systému</t>
  </si>
  <si>
    <t>998722201</t>
  </si>
  <si>
    <t>Přesun hmot procentní pro vnitřní vodovod v objektech v do 6 m</t>
  </si>
  <si>
    <t>135620992</t>
  </si>
  <si>
    <t>724</t>
  </si>
  <si>
    <t>Zdravotechnika - strojní vybavení</t>
  </si>
  <si>
    <t>724221822</t>
  </si>
  <si>
    <t>Kompletní demontáž ostatního vybavení kotelny</t>
  </si>
  <si>
    <t>586131251</t>
  </si>
  <si>
    <t>731</t>
  </si>
  <si>
    <t>Ústřední vytápění - kotelny</t>
  </si>
  <si>
    <t>731100881</t>
  </si>
  <si>
    <t>Demontáž kotle litinového do 1,62t</t>
  </si>
  <si>
    <t>2100106345</t>
  </si>
  <si>
    <t>731890801</t>
  </si>
  <si>
    <t>Přemístění demontovaných kotelen umístěných ve výšce nebo hloubce objektu do 6 m</t>
  </si>
  <si>
    <t>-1878248505</t>
  </si>
  <si>
    <t>783102801</t>
  </si>
  <si>
    <t>Odstranění nátěrů z KDK konstrukcí</t>
  </si>
  <si>
    <t>1866976057</t>
  </si>
  <si>
    <t>10"ostatní doplňkové kovové kce"</t>
  </si>
  <si>
    <t>Nátěry syntetické KDK 1x antikorozní, 1x základní, 2x email</t>
  </si>
  <si>
    <t>336457376</t>
  </si>
  <si>
    <t>784</t>
  </si>
  <si>
    <t>Dokončovací práce - malby a tapety</t>
  </si>
  <si>
    <t>784171121</t>
  </si>
  <si>
    <t>Zakrytí vnitřních ploch, konstrukcí nebo prvků  v místnostech výšky do 3,80 m</t>
  </si>
  <si>
    <t>-1959111620</t>
  </si>
  <si>
    <t>784111001</t>
  </si>
  <si>
    <t>Oprášení (ometení ) podkladu v místnostech výšky do 3,80 m</t>
  </si>
  <si>
    <t>1450421272</t>
  </si>
  <si>
    <t>8,9*10,3"sklep strop střední část"</t>
  </si>
  <si>
    <t>2*6*4+3*1,5"chodba strop - společné prostory bytů"</t>
  </si>
  <si>
    <t>12*4,83*3+4*8,9*3"sklep stěny střední část"</t>
  </si>
  <si>
    <t>2*6*4+2*4*4+7,4*4"chodba stěny 1NP"</t>
  </si>
  <si>
    <t>2*3*4+2*3,4*4+7,4*4"chodba stěny 2NP"</t>
  </si>
  <si>
    <t>784111031</t>
  </si>
  <si>
    <t>Omytí podkladu v místnostech výšky do 3,80 m</t>
  </si>
  <si>
    <t>-2053839151</t>
  </si>
  <si>
    <t>784121001</t>
  </si>
  <si>
    <t>Oškrabání malby v mísnostech výšky do 3,80 m</t>
  </si>
  <si>
    <t>-1203557572</t>
  </si>
  <si>
    <t>784121011</t>
  </si>
  <si>
    <t>Rozmývání podkladu po oškrabání malby v místnostech výšky do 3,80 m</t>
  </si>
  <si>
    <t>351752194</t>
  </si>
  <si>
    <t>784181101</t>
  </si>
  <si>
    <t>Základní akrylátová jednonásobná penetrace podkladu v místnostech výšky do 3,80m</t>
  </si>
  <si>
    <t>49475675</t>
  </si>
  <si>
    <t>784211111</t>
  </si>
  <si>
    <t>Dvojnásobné  bílé malby ze směsí za mokra velmi dobře otěruvzdorných v místnostech výšky do 3,80 m</t>
  </si>
  <si>
    <t>-1318971644</t>
  </si>
  <si>
    <t>Poznámka k položce:_x000D_
ref. JUPOL BRILLIANT</t>
  </si>
  <si>
    <t>784312021</t>
  </si>
  <si>
    <t>Dvojnásobné bílé vápenné malby v místnostech výšky do 3,80 m</t>
  </si>
  <si>
    <t>-2116332966</t>
  </si>
  <si>
    <t>784111009</t>
  </si>
  <si>
    <t>Oprášení (ometení ) podkladu na schodišti o výšce podlaží do 5,00 m</t>
  </si>
  <si>
    <t>2120087052</t>
  </si>
  <si>
    <t>3*1,2*6"schodiště strop"</t>
  </si>
  <si>
    <t>2*5*12+2*1,2*12"schodiště stěny"</t>
  </si>
  <si>
    <t>784121009</t>
  </si>
  <si>
    <t>Oškrabání malby na schodišti o výšce podlaží do 5,00 m</t>
  </si>
  <si>
    <t>255569266</t>
  </si>
  <si>
    <t>784121019</t>
  </si>
  <si>
    <t>Rozmývání podkladu po oškrabání malby na schodišti o výšce podlaží do 5,00 m</t>
  </si>
  <si>
    <t>658550676</t>
  </si>
  <si>
    <t>784181109</t>
  </si>
  <si>
    <t>Základní akrylátová jednonásobná penetrace podkladu na schodišti o výšce podlaží do 5,00 m</t>
  </si>
  <si>
    <t>1137906729</t>
  </si>
  <si>
    <t>784211119</t>
  </si>
  <si>
    <t>Dvojnásobné bílé malby ze směsí za mokra velmi dobře otěruvzdorných na schodišti výšky do 5,00 m</t>
  </si>
  <si>
    <t>1048787387</t>
  </si>
  <si>
    <t>005 - Ostatní venkovní úpravy, zpevněné plochy, jímka</t>
  </si>
  <si>
    <t xml:space="preserve">    1 -  Zemní práce</t>
  </si>
  <si>
    <t xml:space="preserve">    4 - Vodorovné konstrukce</t>
  </si>
  <si>
    <t xml:space="preserve">    99 - Přesun hmot</t>
  </si>
  <si>
    <t xml:space="preserve">    711 - Izolace proti vodě, vlhkosti a plynům</t>
  </si>
  <si>
    <t xml:space="preserve"> Zemní práce</t>
  </si>
  <si>
    <t>111201101</t>
  </si>
  <si>
    <t>Odstranění křovin a stromů s odstraněním kořenů průměru kmene do 100 mm do sklonu terénu 1 : 5, při celkové ploše do 1 000 m2</t>
  </si>
  <si>
    <t>-438791260</t>
  </si>
  <si>
    <t>111201401</t>
  </si>
  <si>
    <t>Likvidace odstraněných křovin a stromů na hromadách průměru kmene do 100 mm pro jakoukoliv plochu</t>
  </si>
  <si>
    <t>1941972261</t>
  </si>
  <si>
    <t>113107121</t>
  </si>
  <si>
    <t>Odstranění podkladu z kameniva drceného tl 100 mm ručně</t>
  </si>
  <si>
    <t>-913365765</t>
  </si>
  <si>
    <t>3,5*6"zpevněná plocha WC"</t>
  </si>
  <si>
    <t>3,2*1,7"zpevněná plocha popelnice"</t>
  </si>
  <si>
    <t>11*3,6"zpevněná plocha - doložení dlažby"</t>
  </si>
  <si>
    <t>(1+12+39+13,3+22,3)*0,5+1*2"okapový chodník"</t>
  </si>
  <si>
    <t>122211101</t>
  </si>
  <si>
    <t>Odkopávky a prokopávky v hornině třídy těžitelnosti I, skupiny 3 ručně</t>
  </si>
  <si>
    <t>1532538749</t>
  </si>
  <si>
    <t>Poznámka k položce:_x000D_
Před zahájením prací je třeba vytýčení inženýrských sítí. V případě kolize budou inženýrské sítě uloženy do chráničky a zabezpečeny proti poškození!</t>
  </si>
  <si>
    <t>3,5*6*0,3"zpevněná plocha WC"</t>
  </si>
  <si>
    <t>3,2*1,7*0,3"zpevněná plocha popelnice"</t>
  </si>
  <si>
    <t>11*3,6*0,3"zpevněná plocha - doložení dlažby"</t>
  </si>
  <si>
    <t>1*2*0,3"přístup byt"</t>
  </si>
  <si>
    <t>132112111</t>
  </si>
  <si>
    <t>Hloubení rýh š do 800 mm v soudržných horninách třídy těžitelnosti I, skupiny 1 a 2 ručně</t>
  </si>
  <si>
    <t>-373110911</t>
  </si>
  <si>
    <t>(1+12+39+13,3+22,3)*0,5*1,2"pro okapový chodník, nopovou fólii a uzemnění hromosvodu"</t>
  </si>
  <si>
    <t>131351202</t>
  </si>
  <si>
    <t>Hloubení jam zapažených v hornině třídy těžitelnosti II, skupiny 4 objem do 50 m3 strojně</t>
  </si>
  <si>
    <t>63299691</t>
  </si>
  <si>
    <t>45"jímka"</t>
  </si>
  <si>
    <t>151301201</t>
  </si>
  <si>
    <t>Zřízení hnaného pažení stěn výkopu hl do 4 m</t>
  </si>
  <si>
    <t>-648349370</t>
  </si>
  <si>
    <t>56"jímka"</t>
  </si>
  <si>
    <t>151301211</t>
  </si>
  <si>
    <t>Odstranění pažení stěn hnaného hl do 4 m</t>
  </si>
  <si>
    <t>764945992</t>
  </si>
  <si>
    <t>129001101</t>
  </si>
  <si>
    <t>Příplatek za ztížení odkopávky nebo prokopávky v blízkosti inženýrských sítí</t>
  </si>
  <si>
    <t>2092726642</t>
  </si>
  <si>
    <t>20,412+52,56+45</t>
  </si>
  <si>
    <t>174101101</t>
  </si>
  <si>
    <t>Zásyp jam, šachet rýh nebo kolem objektů sypaninou se zhutněním</t>
  </si>
  <si>
    <t>1809317008</t>
  </si>
  <si>
    <t>52,56"okapový chodník"</t>
  </si>
  <si>
    <t>45-23"jímka - zpětný zásyp"</t>
  </si>
  <si>
    <t>58343872</t>
  </si>
  <si>
    <t>kamenivo drcené hrubé frakce 8/16</t>
  </si>
  <si>
    <t>-1242161320</t>
  </si>
  <si>
    <t>(52,56+20)*2</t>
  </si>
  <si>
    <t>145,12*2 'Přepočtené koeficientem množství</t>
  </si>
  <si>
    <t>58341364</t>
  </si>
  <si>
    <t>kamenivo drcené drobné frakce 2/4</t>
  </si>
  <si>
    <t>376053943</t>
  </si>
  <si>
    <t>2*2"finální vrstva nové jímky"</t>
  </si>
  <si>
    <t>181951112</t>
  </si>
  <si>
    <t>Úprava pláně v hornině třídy těžitelnosti I, skupiny 1 až 3 se zhutněním</t>
  </si>
  <si>
    <t>-870853830</t>
  </si>
  <si>
    <t>111,84"zpevněné plochy"</t>
  </si>
  <si>
    <t>12"jímka"</t>
  </si>
  <si>
    <t>162751117</t>
  </si>
  <si>
    <t>Vodorovné přemístění do 10000 m výkopku/sypaniny z horniny třídy těžitelnosti I, skupiny 1 až 3</t>
  </si>
  <si>
    <t>-1268590213</t>
  </si>
  <si>
    <t>111,84*0,1+20,412+52,56+45</t>
  </si>
  <si>
    <t>167151101</t>
  </si>
  <si>
    <t>Nakládání výkopku z hornin třídy těžitelnosti I, skupiny 1 až 3 do 100 m3</t>
  </si>
  <si>
    <t>-560177752</t>
  </si>
  <si>
    <t>171201201</t>
  </si>
  <si>
    <t>Uložení sypaniny na skládky</t>
  </si>
  <si>
    <t>-601231412</t>
  </si>
  <si>
    <t>997013873</t>
  </si>
  <si>
    <t>Poplatek za uložení stavebního odpadu na recyklační skládce (skládkovné) zeminy a kamení zatříděného do Katalogu odpadů pod kódem 17 05 04</t>
  </si>
  <si>
    <t>724369482</t>
  </si>
  <si>
    <t>129,156*2 'Přepočtené koeficientem množství</t>
  </si>
  <si>
    <t>34894111R</t>
  </si>
  <si>
    <t>Osazení zástěny mobilních WC a místa pro popelnice,povrchová úprava žárové zinkování, výplň tahokov, včetně ukotvení a přibetonování</t>
  </si>
  <si>
    <t>499531209</t>
  </si>
  <si>
    <t>(2+2,5+2+2,5)*2</t>
  </si>
  <si>
    <t>5534231R</t>
  </si>
  <si>
    <t>Zástěna mobilních WC, kompletní provedení včetně rámu a kotvení, výplň tahokov, povrchová úprava žárovým zinkováním</t>
  </si>
  <si>
    <t>-957859090</t>
  </si>
  <si>
    <t>5534231R2</t>
  </si>
  <si>
    <t>Přístřešek pro popelnice 3x1,5x2,5m (dxšxv), kompletní provedení včetně ukotvení do zpevněné plochy s přibetonováním,  rámu a výplně z tahokovu, uzamykatelného vstupu a střechy z trapézového plechu, povrchová úprava žárovým zinkováním</t>
  </si>
  <si>
    <t>1128875698</t>
  </si>
  <si>
    <t>59226107R</t>
  </si>
  <si>
    <t>D+M jímka prefabrikovaná železobetonová silnostěnná s povrch. úpravou s užitným objemem min. 15m3, zesílená pro pojezd do 40t, samonosná, odolná proti spodní vodě a vzedmutí</t>
  </si>
  <si>
    <t>1569561848</t>
  </si>
  <si>
    <t>Poznámka k položce:_x000D_
včetně atestu těsnosti dle ČSN 75 0905: 2014 – Zkoušky těsnosti vodárenských a kanalizačních nádrží_x000D_
_x000D_
Jedná se o kompletní provedení včetně dodání na místo určení, urovnání, osazení, poklopu pro pojezd vozidly nad 3,5t zabezpečeného proti neoprávněné manipulaci, vyrovnávacími prstenci do úrovně stávajícího terénu dle stávajícího nátoku a všech ostatních souvsejících konstrukcí a prací</t>
  </si>
  <si>
    <t>72217094R</t>
  </si>
  <si>
    <t>Napojení stávající kanalizace do nové jímky</t>
  </si>
  <si>
    <t>-1223990858</t>
  </si>
  <si>
    <t>933901111</t>
  </si>
  <si>
    <t>Provedení zkoušky vodotěsnosti nádrže</t>
  </si>
  <si>
    <t>-322328829</t>
  </si>
  <si>
    <t>933901311</t>
  </si>
  <si>
    <t>Naplnění a vyprázdnění nádrže pro propláchnutí</t>
  </si>
  <si>
    <t>2118828246</t>
  </si>
  <si>
    <t>Vodorovné konstrukce</t>
  </si>
  <si>
    <t>451541111</t>
  </si>
  <si>
    <t>Lože pod jímku otevřený výkop ze štěrkodrtě</t>
  </si>
  <si>
    <t>-1800904074</t>
  </si>
  <si>
    <t>12*0,1</t>
  </si>
  <si>
    <t>452321161</t>
  </si>
  <si>
    <t>Podkladní desky ze ŽB tř. C 25/30 otevřený výkop</t>
  </si>
  <si>
    <t>-1597281201</t>
  </si>
  <si>
    <t>12*0,15"jímka"</t>
  </si>
  <si>
    <t>452368211</t>
  </si>
  <si>
    <t>Výztuž podkladních desek nebo bloků nebo pražců otevřený výkop ze svařovaných sítí Kari</t>
  </si>
  <si>
    <t>329422481</t>
  </si>
  <si>
    <t>5647611R1</t>
  </si>
  <si>
    <t>742693390</t>
  </si>
  <si>
    <t>4*13,6"zpevněná plocha před přstřeškem"</t>
  </si>
  <si>
    <t>14*3"přístupová cesta"</t>
  </si>
  <si>
    <t>4,5*8"plocha pro WC"</t>
  </si>
  <si>
    <t>4*2"přístup byt"</t>
  </si>
  <si>
    <t>11939328</t>
  </si>
  <si>
    <t>1472362860</t>
  </si>
  <si>
    <t>(1+12+39+13,3+22,3)*0,5"okapový chodník"</t>
  </si>
  <si>
    <t>1*2"vstup byt"</t>
  </si>
  <si>
    <t>1815471811</t>
  </si>
  <si>
    <t>26,44*1,1 'Přepočtené koeficientem množství</t>
  </si>
  <si>
    <t>59245620</t>
  </si>
  <si>
    <t>dlažba desková betonová 500x500x60mm přírodní</t>
  </si>
  <si>
    <t>-290072378</t>
  </si>
  <si>
    <t>45,8*1,1 'Přepočtené koeficientem množství</t>
  </si>
  <si>
    <t>BET.K06C01</t>
  </si>
  <si>
    <t>dlažba BEST-KLASIKO 20x10x6cm přírodní</t>
  </si>
  <si>
    <t>2022481543</t>
  </si>
  <si>
    <t>39,6*1,1 'Přepočtené koeficientem množství</t>
  </si>
  <si>
    <t>916231213</t>
  </si>
  <si>
    <t>Osazení chodníkového obrubníku betonového stojatého s boční opěrou do lože z betonu prostého</t>
  </si>
  <si>
    <t>-174373426</t>
  </si>
  <si>
    <t>1+12+39+13,3+22,3"okapový chodník"</t>
  </si>
  <si>
    <t>3,6+11"zpevněná plocha - doložení dlažby"</t>
  </si>
  <si>
    <t>2*3,5+2*6"zpevněná plocha WC"</t>
  </si>
  <si>
    <t>2*3,2+2*1,7"zpevněná plocha - popelnice"</t>
  </si>
  <si>
    <t>2*2+1"vstup byt"</t>
  </si>
  <si>
    <t>59217017</t>
  </si>
  <si>
    <t>obrubník betonový chodníkový 100x10x25 cm</t>
  </si>
  <si>
    <t>-2129026083</t>
  </si>
  <si>
    <t>48,4*1,1 'Přepočtené koeficientem množství</t>
  </si>
  <si>
    <t>59217037</t>
  </si>
  <si>
    <t>obrubník betonový parkový přírodní 500x50x200mm</t>
  </si>
  <si>
    <t>-11747436</t>
  </si>
  <si>
    <t>87,6*1,1 'Přepočtené koeficientem množství</t>
  </si>
  <si>
    <t>Předformátované vodorovné dopravní značení čára šířky 50mm</t>
  </si>
  <si>
    <t>15537302</t>
  </si>
  <si>
    <t>15"přístřešek"</t>
  </si>
  <si>
    <t>3*1,5"vstupy"</t>
  </si>
  <si>
    <t>2*6+2*3,5"zpevněná plocha WC"</t>
  </si>
  <si>
    <t>2+1+2"vstup byt"</t>
  </si>
  <si>
    <t>87131031R.1</t>
  </si>
  <si>
    <t>Kanalizační přípojka DN 150 kompletní vč. zemních prací, s výtokem do vodoteče a vhodným ukončením a uvedením povrchu do původního stavu (odvod dešťové vody)</t>
  </si>
  <si>
    <t>-560474004</t>
  </si>
  <si>
    <t>25+20"roh střed u kolejí+roh bok/byt/ do vodoteče"</t>
  </si>
  <si>
    <t>20"roh střed u komunikace do vodoteče"</t>
  </si>
  <si>
    <t>12+20"roh přístřešek+bok do vodoteče"</t>
  </si>
  <si>
    <t>Vytyčení, zajištění a ochrana stávajících inženýrských sítí vč. jejich dočasného zabezpečení a zajištění po dobu akce</t>
  </si>
  <si>
    <t>-74571620</t>
  </si>
  <si>
    <t>7651R2</t>
  </si>
  <si>
    <t>Ekologická likvidace obsahu jímky vč. desinfekce a vymytí</t>
  </si>
  <si>
    <t>109532214</t>
  </si>
  <si>
    <t>Poznámka k položce:_x000D_
předpokládaný objem cca 15 m3</t>
  </si>
  <si>
    <t>98151311R</t>
  </si>
  <si>
    <t>Demolice stávající jímky</t>
  </si>
  <si>
    <t>-452681983</t>
  </si>
  <si>
    <t>981513114</t>
  </si>
  <si>
    <t>Demolice konstrukcí objektů z betonu železového</t>
  </si>
  <si>
    <t>-1247821556</t>
  </si>
  <si>
    <t>(13+11+10)*0,15*0,8"podezdívka bývalého oplocení - bok"</t>
  </si>
  <si>
    <t>3,2*11*0,2"beton na sklad uhlí u kolejí"</t>
  </si>
  <si>
    <t>966073810</t>
  </si>
  <si>
    <t>Rozebrání vrat a vrátek k oplocení plochy do 2 m2</t>
  </si>
  <si>
    <t>769519374</t>
  </si>
  <si>
    <t>890193262</t>
  </si>
  <si>
    <t>997006512</t>
  </si>
  <si>
    <t>Vodorovné doprava suti s naložením a složením na skládku do 1 km</t>
  </si>
  <si>
    <t>1036450333</t>
  </si>
  <si>
    <t>82,154-19,013</t>
  </si>
  <si>
    <t>997006519</t>
  </si>
  <si>
    <t>Příplatek k vodorovnému přemístění suti na skládku ZKD 1 km přes 1 km</t>
  </si>
  <si>
    <t>1989764110</t>
  </si>
  <si>
    <t>63,141*19 'Přepočtené koeficientem množství</t>
  </si>
  <si>
    <t>997006551</t>
  </si>
  <si>
    <t>Hrubé urovnání suti na skládce bez zhutnění</t>
  </si>
  <si>
    <t>380740283</t>
  </si>
  <si>
    <t>-456256473</t>
  </si>
  <si>
    <t>63,141-26,799</t>
  </si>
  <si>
    <t>997013862</t>
  </si>
  <si>
    <t>Poplatek za uložení stavebního odpadu na recyklační skládce (skládkovné) z armovaného betonu kód odpadu  17 01 01</t>
  </si>
  <si>
    <t>584544430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</si>
  <si>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</si>
  <si>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</si>
  <si>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</si>
  <si>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</si>
  <si>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-1730355532</t>
  </si>
  <si>
    <t>(1+12+39+13,3+39)*1,4</t>
  </si>
  <si>
    <t>711161384</t>
  </si>
  <si>
    <t>Izolace proti zemní vlhkosti nopovou fólií ukončení provětrávací lištou</t>
  </si>
  <si>
    <t>2002338016</t>
  </si>
  <si>
    <t>1+12+39+13,3+39</t>
  </si>
  <si>
    <t>998711201</t>
  </si>
  <si>
    <t>Přesun hmot procentní pro izolace proti vodě, vlhkosti a plynům v objektech v do 6 m</t>
  </si>
  <si>
    <t>-1236603788</t>
  </si>
  <si>
    <t>006 - Elektroinstalace (SEE)</t>
  </si>
  <si>
    <t>D1 - Dodávky, Elektromontáže, Přidružené výkony k elektropracím</t>
  </si>
  <si>
    <t>D2 - Dodávky a elektromontáže k rozvaděčům</t>
  </si>
  <si>
    <t>D3 - Demontáže</t>
  </si>
  <si>
    <t>D4 - Hromosvod a uzemnění, zemní práce</t>
  </si>
  <si>
    <t>D5 - Ostatní náklady</t>
  </si>
  <si>
    <t>D6 - Revize, zkoušky, měření</t>
  </si>
  <si>
    <t>D1</t>
  </si>
  <si>
    <t>Dodávky, Elektromontáže, Přidružené výkony k elektropracím</t>
  </si>
  <si>
    <t>21081000R2</t>
  </si>
  <si>
    <t>Systém spínaní venkovního osvětlení a prosvětlených označníků stanice -  Digitální soumrakový spínač se spínacími hodinami, napájení 230V, včetně externího senzoru kompletní vč. dopojení</t>
  </si>
  <si>
    <t>-709608133</t>
  </si>
  <si>
    <t>Poznámka k položce:_x000D_
Umístění a napojení čidla dle vyjádření zástupce investora na místě._x000D_
_x000D_
Provedení dle předpisu pro osvětlení venkovních železničních prostor SŽDC E11 č.j.: S 14840/11-OAE</t>
  </si>
  <si>
    <t>R311317</t>
  </si>
  <si>
    <t>krabice přechodová se svorkovnicí a víčkem, pro zapuštěnou montáž, samozhášivý plast 200x200x70mm, 400V/16A, IP44</t>
  </si>
  <si>
    <t>741112001</t>
  </si>
  <si>
    <t>montáž a zapojení krabice zapuštěná s víčkem nebo dvířky</t>
  </si>
  <si>
    <t>R</t>
  </si>
  <si>
    <t>drobný montážní a pomocný materiál</t>
  </si>
  <si>
    <t>34823744</t>
  </si>
  <si>
    <t>A - Sv. přisazené liniové LED, průmyslové 50W/230V, 6500lm, IP66, IK08</t>
  </si>
  <si>
    <t>7493100650</t>
  </si>
  <si>
    <t>VO - Venkovní náklopný LED reflektor, přisazená montáž, 29W/230V, 3250lm, 4000K, IP66, certifikovaný pro drážní prostředí</t>
  </si>
  <si>
    <t>741371001</t>
  </si>
  <si>
    <t>montáž a zapojení svítidlo přisazené  nástěnné / stropní</t>
  </si>
  <si>
    <t>000152217</t>
  </si>
  <si>
    <t>kabel AYKY 3x150+70</t>
  </si>
  <si>
    <t>000152216</t>
  </si>
  <si>
    <t>kabel AYKY 3x120+70</t>
  </si>
  <si>
    <t>101214</t>
  </si>
  <si>
    <t>kabel CYKY 3x70+50</t>
  </si>
  <si>
    <t>000101208</t>
  </si>
  <si>
    <t>kabel CYKY 4x6</t>
  </si>
  <si>
    <t>101106</t>
  </si>
  <si>
    <t>kabel CYKY 3x2,5</t>
  </si>
  <si>
    <t>R101105</t>
  </si>
  <si>
    <t>kabel CYKY 2x1,5</t>
  </si>
  <si>
    <t>210901087</t>
  </si>
  <si>
    <t>uložení kabel Al(-1kV AYKY) pevně ul.do 3x150/4x120/5x70</t>
  </si>
  <si>
    <t>210810103</t>
  </si>
  <si>
    <t>uložení kabel Cu(-1kV CYKY)pevně uložený do 3x70/4x50/5x35</t>
  </si>
  <si>
    <t>21081013</t>
  </si>
  <si>
    <t>uložení kabelu Cu(-CYKY) do 5x10/12x4/19x2,5/24x1,5</t>
  </si>
  <si>
    <t>210100001</t>
  </si>
  <si>
    <t>ukončení v rozvaděči vč.zapojení vodiče do 2,5mm2</t>
  </si>
  <si>
    <t>210100003</t>
  </si>
  <si>
    <t>ukončení v rozvaděči vč.zapojení vodiče do 16mm2</t>
  </si>
  <si>
    <t>210100101</t>
  </si>
  <si>
    <t>ukončení na svorkovnici vodič do 16mm2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</si>
  <si>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</si>
  <si>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</si>
  <si>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</si>
  <si>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</t>
  </si>
  <si>
    <t>34571350</t>
  </si>
  <si>
    <t>trubka elektroinstalační ohebná dvouplášťová korugovaná D32/40 mm, HDPE+LDPE</t>
  </si>
  <si>
    <t>742110001</t>
  </si>
  <si>
    <t>montáž trubek elektroinstalačních plastových ohebných uložených pod omítku včetně zasekání</t>
  </si>
  <si>
    <t>D2</t>
  </si>
  <si>
    <t>Dodávky a elektromontáže k rozvaděčům</t>
  </si>
  <si>
    <t>R.1</t>
  </si>
  <si>
    <t>nový elektroměrový rozvaděč RE1, pro 12 elektroměrových pozic (3x4), ve standardu ČEZ. Rozměr šxvxh 1025x1885x300. Venkovní provedení pro zapuštěnou montáž. Osazen 5ks 3f elm s jištěním + 5ks HDO. Včetně montáže, výstroje a zapojení - dle platného shéma r</t>
  </si>
  <si>
    <t>R.2</t>
  </si>
  <si>
    <t>nový elektroměrový rozvaděč RE2, pro nepřímé měření do 160A - 2 pozice (elm+HDO), ve standardu ČEZ. Rozměr šxvxh 940x600x300. Venkovní provedení pro zapuštěnou montáž.  Včetně vstupního jističe a transformátorů MTP xx/5A - dle platného shéma rozvaděče</t>
  </si>
  <si>
    <t>R.3</t>
  </si>
  <si>
    <t>úprava zapojení a dozbrojení stávající kabelové skříně R110, dle platného schéma zapojení</t>
  </si>
  <si>
    <t>R.4</t>
  </si>
  <si>
    <t>úprava zapojení a dozbrojení stávajícího rozvaděče RVO, dle platného schéma zapojení</t>
  </si>
  <si>
    <t>D3</t>
  </si>
  <si>
    <t>Demontáže</t>
  </si>
  <si>
    <t>210901035</t>
  </si>
  <si>
    <t>kabel Al(-AYKY) pevně uložený do 2x16/3x10/5 /dmtž</t>
  </si>
  <si>
    <t>210200011</t>
  </si>
  <si>
    <t>svítidlo bytové stropní /dmtž</t>
  </si>
  <si>
    <t>R.5</t>
  </si>
  <si>
    <t>další nespecifikované položky (ventilátory, atd…)</t>
  </si>
  <si>
    <t>D4</t>
  </si>
  <si>
    <t>Hromosvod a uzemnění, zemní práce</t>
  </si>
  <si>
    <t>35442062</t>
  </si>
  <si>
    <t>zemnící pásek FeZn 30/4mm</t>
  </si>
  <si>
    <t>210220001</t>
  </si>
  <si>
    <t>zemnící pásek FeZn 30/4mm, úplná motáž</t>
  </si>
  <si>
    <t>35442062.1</t>
  </si>
  <si>
    <t>zemnící drát FeZn pr.10mm</t>
  </si>
  <si>
    <t>210220001.1</t>
  </si>
  <si>
    <t>zemnící drát FeZn pr.10mm, úplná mtž</t>
  </si>
  <si>
    <t>295111</t>
  </si>
  <si>
    <t>zemnící tyč do 2m, FeZn se svorkou</t>
  </si>
  <si>
    <t>210220361</t>
  </si>
  <si>
    <t>zemnící tyč do 2m, včetně připojení</t>
  </si>
  <si>
    <t>R311317.1</t>
  </si>
  <si>
    <t>krabice zapuštěná s víčkem a ekvipotenciální svorkovnicí (HOP) KO 125, samozhášivý plast 150x150x73mm, 400V/16A, IP44</t>
  </si>
  <si>
    <t>741112001.1</t>
  </si>
  <si>
    <t>montáž a zapojení krabice zapuštěná s víčkem a ekvipotenciální svorkovnicí (HOP) KO 125</t>
  </si>
  <si>
    <t>295012</t>
  </si>
  <si>
    <t>jímací vedení drát AlMgSi pr.8mm</t>
  </si>
  <si>
    <t>741420001</t>
  </si>
  <si>
    <t>jímací vedení na povrchu s podpěrami na plochou, sedlovou střechu a do zdiva, úplná mtž do pr. 10mm</t>
  </si>
  <si>
    <t>R295352</t>
  </si>
  <si>
    <t>podpěra vedení hřebenová</t>
  </si>
  <si>
    <t>295352</t>
  </si>
  <si>
    <t>podpěra vedení PV na ploché a šikmé střeše</t>
  </si>
  <si>
    <t>295312</t>
  </si>
  <si>
    <t>podpěra vedení do zdiva PV1a15 150mm FeZn</t>
  </si>
  <si>
    <t>295223</t>
  </si>
  <si>
    <t>jímací tyč hladká JR2,0 FeZn pr.19/2000mm</t>
  </si>
  <si>
    <t>295251</t>
  </si>
  <si>
    <t>ochranná stříška jímače OSH FeZn horní</t>
  </si>
  <si>
    <t>295252</t>
  </si>
  <si>
    <t>ochranná stříška jímače OSD FeZn dolní</t>
  </si>
  <si>
    <t>295411</t>
  </si>
  <si>
    <t>svorka k jímací tyči SJ1 4šrouby FeZn</t>
  </si>
  <si>
    <t>210220221</t>
  </si>
  <si>
    <t>jímací tyč hladká JR2,0 FeZn pr.19/2000mm, úplná montáž</t>
  </si>
  <si>
    <t>295811</t>
  </si>
  <si>
    <t>distanční izolační tyč do 430mm, pro oddálený jímač</t>
  </si>
  <si>
    <t>R210220221</t>
  </si>
  <si>
    <t>distanční izolační tyč, úplná montáž</t>
  </si>
  <si>
    <t>295401</t>
  </si>
  <si>
    <t>svorka univerzální SU FeZn</t>
  </si>
  <si>
    <t>210220301</t>
  </si>
  <si>
    <t>svorka hromosvodová do 2 šroubů, montáž</t>
  </si>
  <si>
    <t>295406</t>
  </si>
  <si>
    <t>svorka křížová SK FeZn</t>
  </si>
  <si>
    <t>210220302</t>
  </si>
  <si>
    <t>svorka hromosvodová do 4 šroubů, montáž</t>
  </si>
  <si>
    <t>295452</t>
  </si>
  <si>
    <t>ochranný úhelník svodu OU délka 2,0m</t>
  </si>
  <si>
    <t>295461</t>
  </si>
  <si>
    <t>držák úhelníku DOUa 150mm FeZn středový do zdiva</t>
  </si>
  <si>
    <t>210220372</t>
  </si>
  <si>
    <t>ochranný úhelník nebo trubka/ držáky do zdiva</t>
  </si>
  <si>
    <t>295404</t>
  </si>
  <si>
    <t>svorka zkušební ZS FeZn</t>
  </si>
  <si>
    <t>210220302.1</t>
  </si>
  <si>
    <t>svorka zkušební ZS FeZn, úplná montáž</t>
  </si>
  <si>
    <t>460200164</t>
  </si>
  <si>
    <t>výkop rýhy pro zemnící pásek, š.35, hl.80cm, tz.4/ko1.0</t>
  </si>
  <si>
    <t>460560164</t>
  </si>
  <si>
    <t>zához kabelové rýhy š.35, hl.80cm, tz.4</t>
  </si>
  <si>
    <t>460620014</t>
  </si>
  <si>
    <t>provizorní úprava terénu, třída zeminy 4</t>
  </si>
  <si>
    <t>D5</t>
  </si>
  <si>
    <t>Ostatní náklady</t>
  </si>
  <si>
    <t>218009001</t>
  </si>
  <si>
    <t>poplatek za recyklaci svítidla</t>
  </si>
  <si>
    <t>218009011</t>
  </si>
  <si>
    <t>poplatek za recyklaci světelného zdroje</t>
  </si>
  <si>
    <t>219001213</t>
  </si>
  <si>
    <t>vybour.otvoru ve zdi/cihla/ do pr.60mm/tl.do 0,45m</t>
  </si>
  <si>
    <t>219002611</t>
  </si>
  <si>
    <t>vysekání rýhy/zeď cihla/ hl.do 30mm/š.do 30mm</t>
  </si>
  <si>
    <t>130</t>
  </si>
  <si>
    <t>219003236</t>
  </si>
  <si>
    <t>zazdívka otvoru ve zdivu/cihla/do 0,25m2/tl.0,90m</t>
  </si>
  <si>
    <t>132</t>
  </si>
  <si>
    <t>219003613</t>
  </si>
  <si>
    <t>omítka na stěně/jednotl.plocha do 1,00m2/vč.malty</t>
  </si>
  <si>
    <t>134</t>
  </si>
  <si>
    <t>D6</t>
  </si>
  <si>
    <t>Revize, zkoušky, měření</t>
  </si>
  <si>
    <t>R.6</t>
  </si>
  <si>
    <t>Zkoušky technologických zařízení pod napětím včetně vyhotovení průkazu způsobilosti UTZ</t>
  </si>
  <si>
    <t>136</t>
  </si>
  <si>
    <t>R.7</t>
  </si>
  <si>
    <t>Uvedení do provozu</t>
  </si>
  <si>
    <t>138</t>
  </si>
  <si>
    <t>21730901</t>
  </si>
  <si>
    <t>vypracování zprávy VR/cena akce do 1.000.000 kč</t>
  </si>
  <si>
    <t>140</t>
  </si>
  <si>
    <t>210280003</t>
  </si>
  <si>
    <t>zkoušky a prohlídky el.rozvodů a zařízení celková prohlídka pro objem mtž. prací do 1 000 000 Kč včetně výchozí revize a revize "D" dle vyhl. č. 100, příl. č. 4</t>
  </si>
  <si>
    <t>142</t>
  </si>
  <si>
    <t>007 - Vedlejší a ostatní náklady</t>
  </si>
  <si>
    <t>žst.Loděnice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</si>
  <si>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</si>
  <si>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</si>
  <si>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</si>
  <si>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</si>
  <si>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</si>
  <si>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</si>
  <si>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</si>
  <si>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</si>
  <si>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</si>
  <si>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</si>
  <si>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</si>
  <si>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860449847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</si>
  <si>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</si>
  <si>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</si>
  <si>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</si>
  <si>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</si>
  <si>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</si>
  <si>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1612926235</t>
  </si>
  <si>
    <t>Poznámka k položce:_x000D_
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</si>
  <si>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</si>
  <si>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</si>
  <si>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</si>
  <si>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</si>
  <si>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-897448866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</si>
</sst>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workbookViewId="0">
      <selection activeCell="E20" sqref="E20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9" t="s">
        <v>14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22"/>
      <c r="AQ5" s="22"/>
      <c r="AR5" s="20"/>
      <c r="BE5" s="29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1" t="s">
        <v>17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22"/>
      <c r="AQ6" s="22"/>
      <c r="AR6" s="20"/>
      <c r="BE6" s="29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9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9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7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97"/>
      <c r="BS13" s="17" t="s">
        <v>6</v>
      </c>
    </row>
    <row r="14" spans="1:74" ht="12.75">
      <c r="B14" s="21"/>
      <c r="C14" s="22"/>
      <c r="D14" s="22"/>
      <c r="E14" s="302" t="s">
        <v>31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9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7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97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7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7"/>
      <c r="BS19" s="17" t="s">
        <v>6</v>
      </c>
    </row>
    <row r="20" spans="1:71" s="1" customFormat="1" ht="18.399999999999999" customHeight="1">
      <c r="B20" s="21"/>
      <c r="C20" s="22"/>
      <c r="D20" s="22"/>
      <c r="E20" s="27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97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7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7"/>
    </row>
    <row r="23" spans="1:71" s="1" customFormat="1" ht="16.5" customHeight="1">
      <c r="B23" s="21"/>
      <c r="C23" s="22"/>
      <c r="D23" s="22"/>
      <c r="E23" s="304" t="s">
        <v>1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O23" s="22"/>
      <c r="AP23" s="22"/>
      <c r="AQ23" s="22"/>
      <c r="AR23" s="20"/>
      <c r="BE23" s="29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7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5">
        <f>ROUND(AG94,2)</f>
        <v>0</v>
      </c>
      <c r="AL26" s="306"/>
      <c r="AM26" s="306"/>
      <c r="AN26" s="306"/>
      <c r="AO26" s="306"/>
      <c r="AP26" s="36"/>
      <c r="AQ26" s="36"/>
      <c r="AR26" s="39"/>
      <c r="BE26" s="29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7" t="s">
        <v>39</v>
      </c>
      <c r="M28" s="307"/>
      <c r="N28" s="307"/>
      <c r="O28" s="307"/>
      <c r="P28" s="307"/>
      <c r="Q28" s="36"/>
      <c r="R28" s="36"/>
      <c r="S28" s="36"/>
      <c r="T28" s="36"/>
      <c r="U28" s="36"/>
      <c r="V28" s="36"/>
      <c r="W28" s="307" t="s">
        <v>40</v>
      </c>
      <c r="X28" s="307"/>
      <c r="Y28" s="307"/>
      <c r="Z28" s="307"/>
      <c r="AA28" s="307"/>
      <c r="AB28" s="307"/>
      <c r="AC28" s="307"/>
      <c r="AD28" s="307"/>
      <c r="AE28" s="307"/>
      <c r="AF28" s="36"/>
      <c r="AG28" s="36"/>
      <c r="AH28" s="36"/>
      <c r="AI28" s="36"/>
      <c r="AJ28" s="36"/>
      <c r="AK28" s="307" t="s">
        <v>41</v>
      </c>
      <c r="AL28" s="307"/>
      <c r="AM28" s="307"/>
      <c r="AN28" s="307"/>
      <c r="AO28" s="307"/>
      <c r="AP28" s="36"/>
      <c r="AQ28" s="36"/>
      <c r="AR28" s="39"/>
      <c r="BE28" s="297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10">
        <v>0.21</v>
      </c>
      <c r="M29" s="309"/>
      <c r="N29" s="309"/>
      <c r="O29" s="309"/>
      <c r="P29" s="309"/>
      <c r="Q29" s="41"/>
      <c r="R29" s="41"/>
      <c r="S29" s="41"/>
      <c r="T29" s="41"/>
      <c r="U29" s="41"/>
      <c r="V29" s="41"/>
      <c r="W29" s="308">
        <f>ROUND(AZ94, 2)</f>
        <v>0</v>
      </c>
      <c r="X29" s="309"/>
      <c r="Y29" s="309"/>
      <c r="Z29" s="309"/>
      <c r="AA29" s="309"/>
      <c r="AB29" s="309"/>
      <c r="AC29" s="309"/>
      <c r="AD29" s="309"/>
      <c r="AE29" s="309"/>
      <c r="AF29" s="41"/>
      <c r="AG29" s="41"/>
      <c r="AH29" s="41"/>
      <c r="AI29" s="41"/>
      <c r="AJ29" s="41"/>
      <c r="AK29" s="308">
        <f>ROUND(AV94, 2)</f>
        <v>0</v>
      </c>
      <c r="AL29" s="309"/>
      <c r="AM29" s="309"/>
      <c r="AN29" s="309"/>
      <c r="AO29" s="309"/>
      <c r="AP29" s="41"/>
      <c r="AQ29" s="41"/>
      <c r="AR29" s="42"/>
      <c r="BE29" s="298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10">
        <v>0.15</v>
      </c>
      <c r="M30" s="309"/>
      <c r="N30" s="309"/>
      <c r="O30" s="309"/>
      <c r="P30" s="309"/>
      <c r="Q30" s="41"/>
      <c r="R30" s="41"/>
      <c r="S30" s="41"/>
      <c r="T30" s="41"/>
      <c r="U30" s="41"/>
      <c r="V30" s="41"/>
      <c r="W30" s="308">
        <f>ROUND(BA94, 2)</f>
        <v>0</v>
      </c>
      <c r="X30" s="309"/>
      <c r="Y30" s="309"/>
      <c r="Z30" s="309"/>
      <c r="AA30" s="309"/>
      <c r="AB30" s="309"/>
      <c r="AC30" s="309"/>
      <c r="AD30" s="309"/>
      <c r="AE30" s="309"/>
      <c r="AF30" s="41"/>
      <c r="AG30" s="41"/>
      <c r="AH30" s="41"/>
      <c r="AI30" s="41"/>
      <c r="AJ30" s="41"/>
      <c r="AK30" s="308">
        <f>ROUND(AW94, 2)</f>
        <v>0</v>
      </c>
      <c r="AL30" s="309"/>
      <c r="AM30" s="309"/>
      <c r="AN30" s="309"/>
      <c r="AO30" s="309"/>
      <c r="AP30" s="41"/>
      <c r="AQ30" s="41"/>
      <c r="AR30" s="42"/>
      <c r="BE30" s="298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10">
        <v>0.21</v>
      </c>
      <c r="M31" s="309"/>
      <c r="N31" s="309"/>
      <c r="O31" s="309"/>
      <c r="P31" s="309"/>
      <c r="Q31" s="41"/>
      <c r="R31" s="41"/>
      <c r="S31" s="41"/>
      <c r="T31" s="41"/>
      <c r="U31" s="41"/>
      <c r="V31" s="41"/>
      <c r="W31" s="308">
        <f>ROUND(BB94, 2)</f>
        <v>0</v>
      </c>
      <c r="X31" s="309"/>
      <c r="Y31" s="309"/>
      <c r="Z31" s="309"/>
      <c r="AA31" s="309"/>
      <c r="AB31" s="309"/>
      <c r="AC31" s="309"/>
      <c r="AD31" s="309"/>
      <c r="AE31" s="309"/>
      <c r="AF31" s="41"/>
      <c r="AG31" s="41"/>
      <c r="AH31" s="41"/>
      <c r="AI31" s="41"/>
      <c r="AJ31" s="41"/>
      <c r="AK31" s="308">
        <v>0</v>
      </c>
      <c r="AL31" s="309"/>
      <c r="AM31" s="309"/>
      <c r="AN31" s="309"/>
      <c r="AO31" s="309"/>
      <c r="AP31" s="41"/>
      <c r="AQ31" s="41"/>
      <c r="AR31" s="42"/>
      <c r="BE31" s="298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10">
        <v>0.15</v>
      </c>
      <c r="M32" s="309"/>
      <c r="N32" s="309"/>
      <c r="O32" s="309"/>
      <c r="P32" s="309"/>
      <c r="Q32" s="41"/>
      <c r="R32" s="41"/>
      <c r="S32" s="41"/>
      <c r="T32" s="41"/>
      <c r="U32" s="41"/>
      <c r="V32" s="41"/>
      <c r="W32" s="308">
        <f>ROUND(BC94, 2)</f>
        <v>0</v>
      </c>
      <c r="X32" s="309"/>
      <c r="Y32" s="309"/>
      <c r="Z32" s="309"/>
      <c r="AA32" s="309"/>
      <c r="AB32" s="309"/>
      <c r="AC32" s="309"/>
      <c r="AD32" s="309"/>
      <c r="AE32" s="309"/>
      <c r="AF32" s="41"/>
      <c r="AG32" s="41"/>
      <c r="AH32" s="41"/>
      <c r="AI32" s="41"/>
      <c r="AJ32" s="41"/>
      <c r="AK32" s="308">
        <v>0</v>
      </c>
      <c r="AL32" s="309"/>
      <c r="AM32" s="309"/>
      <c r="AN32" s="309"/>
      <c r="AO32" s="309"/>
      <c r="AP32" s="41"/>
      <c r="AQ32" s="41"/>
      <c r="AR32" s="42"/>
      <c r="BE32" s="298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10">
        <v>0</v>
      </c>
      <c r="M33" s="309"/>
      <c r="N33" s="309"/>
      <c r="O33" s="309"/>
      <c r="P33" s="309"/>
      <c r="Q33" s="41"/>
      <c r="R33" s="41"/>
      <c r="S33" s="41"/>
      <c r="T33" s="41"/>
      <c r="U33" s="41"/>
      <c r="V33" s="41"/>
      <c r="W33" s="308">
        <f>ROUND(BD94, 2)</f>
        <v>0</v>
      </c>
      <c r="X33" s="309"/>
      <c r="Y33" s="309"/>
      <c r="Z33" s="309"/>
      <c r="AA33" s="309"/>
      <c r="AB33" s="309"/>
      <c r="AC33" s="309"/>
      <c r="AD33" s="309"/>
      <c r="AE33" s="309"/>
      <c r="AF33" s="41"/>
      <c r="AG33" s="41"/>
      <c r="AH33" s="41"/>
      <c r="AI33" s="41"/>
      <c r="AJ33" s="41"/>
      <c r="AK33" s="308">
        <v>0</v>
      </c>
      <c r="AL33" s="309"/>
      <c r="AM33" s="309"/>
      <c r="AN33" s="309"/>
      <c r="AO33" s="309"/>
      <c r="AP33" s="41"/>
      <c r="AQ33" s="41"/>
      <c r="AR33" s="42"/>
      <c r="BE33" s="29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7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14" t="s">
        <v>50</v>
      </c>
      <c r="Y35" s="312"/>
      <c r="Z35" s="312"/>
      <c r="AA35" s="312"/>
      <c r="AB35" s="312"/>
      <c r="AC35" s="45"/>
      <c r="AD35" s="45"/>
      <c r="AE35" s="45"/>
      <c r="AF35" s="45"/>
      <c r="AG35" s="45"/>
      <c r="AH35" s="45"/>
      <c r="AI35" s="45"/>
      <c r="AJ35" s="45"/>
      <c r="AK35" s="311">
        <f>SUM(AK26:AK33)</f>
        <v>0</v>
      </c>
      <c r="AL35" s="312"/>
      <c r="AM35" s="312"/>
      <c r="AN35" s="312"/>
      <c r="AO35" s="31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52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53</v>
      </c>
      <c r="AI60" s="38"/>
      <c r="AJ60" s="38"/>
      <c r="AK60" s="38"/>
      <c r="AL60" s="38"/>
      <c r="AM60" s="52" t="s">
        <v>54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55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56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53</v>
      </c>
      <c r="AI75" s="38"/>
      <c r="AJ75" s="38"/>
      <c r="AK75" s="38"/>
      <c r="AL75" s="38"/>
      <c r="AM75" s="52" t="s">
        <v>54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Lodenice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5" t="str">
        <f>K6</f>
        <v>Loděnice ON - oprava</v>
      </c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276"/>
      <c r="AC85" s="276"/>
      <c r="AD85" s="276"/>
      <c r="AE85" s="276"/>
      <c r="AF85" s="276"/>
      <c r="AG85" s="276"/>
      <c r="AH85" s="276"/>
      <c r="AI85" s="276"/>
      <c r="AJ85" s="276"/>
      <c r="AK85" s="276"/>
      <c r="AL85" s="276"/>
      <c r="AM85" s="276"/>
      <c r="AN85" s="276"/>
      <c r="AO85" s="27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žst. Loděnice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7" t="str">
        <f>IF(AN8= "","",AN8)</f>
        <v>3. 5. 2020</v>
      </c>
      <c r="AN87" s="27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78" t="str">
        <f>IF(E17="","",E17)</f>
        <v xml:space="preserve"> </v>
      </c>
      <c r="AN89" s="279"/>
      <c r="AO89" s="279"/>
      <c r="AP89" s="279"/>
      <c r="AQ89" s="36"/>
      <c r="AR89" s="39"/>
      <c r="AS89" s="280" t="s">
        <v>58</v>
      </c>
      <c r="AT89" s="28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78" t="str">
        <f>IF(E20="","",E20)</f>
        <v/>
      </c>
      <c r="AN90" s="279"/>
      <c r="AO90" s="279"/>
      <c r="AP90" s="279"/>
      <c r="AQ90" s="36"/>
      <c r="AR90" s="39"/>
      <c r="AS90" s="282"/>
      <c r="AT90" s="28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4"/>
      <c r="AT91" s="28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6" t="s">
        <v>59</v>
      </c>
      <c r="D92" s="287"/>
      <c r="E92" s="287"/>
      <c r="F92" s="287"/>
      <c r="G92" s="287"/>
      <c r="H92" s="73"/>
      <c r="I92" s="289" t="s">
        <v>60</v>
      </c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8" t="s">
        <v>61</v>
      </c>
      <c r="AH92" s="287"/>
      <c r="AI92" s="287"/>
      <c r="AJ92" s="287"/>
      <c r="AK92" s="287"/>
      <c r="AL92" s="287"/>
      <c r="AM92" s="287"/>
      <c r="AN92" s="289" t="s">
        <v>62</v>
      </c>
      <c r="AO92" s="287"/>
      <c r="AP92" s="290"/>
      <c r="AQ92" s="74" t="s">
        <v>63</v>
      </c>
      <c r="AR92" s="39"/>
      <c r="AS92" s="75" t="s">
        <v>64</v>
      </c>
      <c r="AT92" s="76" t="s">
        <v>65</v>
      </c>
      <c r="AU92" s="76" t="s">
        <v>66</v>
      </c>
      <c r="AV92" s="76" t="s">
        <v>67</v>
      </c>
      <c r="AW92" s="76" t="s">
        <v>68</v>
      </c>
      <c r="AX92" s="76" t="s">
        <v>69</v>
      </c>
      <c r="AY92" s="76" t="s">
        <v>70</v>
      </c>
      <c r="AZ92" s="76" t="s">
        <v>71</v>
      </c>
      <c r="BA92" s="76" t="s">
        <v>72</v>
      </c>
      <c r="BB92" s="76" t="s">
        <v>73</v>
      </c>
      <c r="BC92" s="76" t="s">
        <v>74</v>
      </c>
      <c r="BD92" s="77" t="s">
        <v>75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76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4">
        <f>ROUND(SUM(AG95:AG101),2)</f>
        <v>0</v>
      </c>
      <c r="AH94" s="294"/>
      <c r="AI94" s="294"/>
      <c r="AJ94" s="294"/>
      <c r="AK94" s="294"/>
      <c r="AL94" s="294"/>
      <c r="AM94" s="294"/>
      <c r="AN94" s="295">
        <f t="shared" ref="AN94:AN101" si="0">SUM(AG94,AT94)</f>
        <v>0</v>
      </c>
      <c r="AO94" s="295"/>
      <c r="AP94" s="295"/>
      <c r="AQ94" s="85" t="s">
        <v>1</v>
      </c>
      <c r="AR94" s="86"/>
      <c r="AS94" s="87">
        <f>ROUND(SUM(AS95:AS101),2)</f>
        <v>0</v>
      </c>
      <c r="AT94" s="88">
        <f t="shared" ref="AT94:AT101" si="1">ROUND(SUM(AV94:AW94),2)</f>
        <v>0</v>
      </c>
      <c r="AU94" s="89">
        <f>ROUND(SUM(AU95:AU101),5)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ROUND(SUM(AZ95:AZ101),2)</f>
        <v>0</v>
      </c>
      <c r="BA94" s="88">
        <f>ROUND(SUM(BA95:BA101),2)</f>
        <v>0</v>
      </c>
      <c r="BB94" s="88">
        <f>ROUND(SUM(BB95:BB101),2)</f>
        <v>0</v>
      </c>
      <c r="BC94" s="88">
        <f>ROUND(SUM(BC95:BC101),2)</f>
        <v>0</v>
      </c>
      <c r="BD94" s="90">
        <f>ROUND(SUM(BD95:BD101),2)</f>
        <v>0</v>
      </c>
      <c r="BS94" s="91" t="s">
        <v>77</v>
      </c>
      <c r="BT94" s="91" t="s">
        <v>78</v>
      </c>
      <c r="BU94" s="92" t="s">
        <v>79</v>
      </c>
      <c r="BV94" s="91" t="s">
        <v>80</v>
      </c>
      <c r="BW94" s="91" t="s">
        <v>5</v>
      </c>
      <c r="BX94" s="91" t="s">
        <v>81</v>
      </c>
      <c r="CL94" s="91" t="s">
        <v>1</v>
      </c>
    </row>
    <row r="95" spans="1:91" s="7" customFormat="1" ht="16.5" customHeight="1">
      <c r="A95" s="93" t="s">
        <v>82</v>
      </c>
      <c r="B95" s="94"/>
      <c r="C95" s="95"/>
      <c r="D95" s="291" t="s">
        <v>83</v>
      </c>
      <c r="E95" s="291"/>
      <c r="F95" s="291"/>
      <c r="G95" s="291"/>
      <c r="H95" s="291"/>
      <c r="I95" s="96"/>
      <c r="J95" s="291" t="s">
        <v>84</v>
      </c>
      <c r="K95" s="291"/>
      <c r="L95" s="291"/>
      <c r="M95" s="291"/>
      <c r="N95" s="291"/>
      <c r="O95" s="291"/>
      <c r="P95" s="291"/>
      <c r="Q95" s="291"/>
      <c r="R95" s="291"/>
      <c r="S95" s="291"/>
      <c r="T95" s="291"/>
      <c r="U95" s="291"/>
      <c r="V95" s="291"/>
      <c r="W95" s="291"/>
      <c r="X95" s="291"/>
      <c r="Y95" s="291"/>
      <c r="Z95" s="291"/>
      <c r="AA95" s="291"/>
      <c r="AB95" s="291"/>
      <c r="AC95" s="291"/>
      <c r="AD95" s="291"/>
      <c r="AE95" s="291"/>
      <c r="AF95" s="291"/>
      <c r="AG95" s="292">
        <f>'001 - Oprava střechy VB'!J30</f>
        <v>0</v>
      </c>
      <c r="AH95" s="293"/>
      <c r="AI95" s="293"/>
      <c r="AJ95" s="293"/>
      <c r="AK95" s="293"/>
      <c r="AL95" s="293"/>
      <c r="AM95" s="293"/>
      <c r="AN95" s="292">
        <f t="shared" si="0"/>
        <v>0</v>
      </c>
      <c r="AO95" s="293"/>
      <c r="AP95" s="293"/>
      <c r="AQ95" s="97" t="s">
        <v>85</v>
      </c>
      <c r="AR95" s="98"/>
      <c r="AS95" s="99">
        <v>0</v>
      </c>
      <c r="AT95" s="100">
        <f t="shared" si="1"/>
        <v>0</v>
      </c>
      <c r="AU95" s="101">
        <f>'001 - Oprava střechy VB'!P129</f>
        <v>0</v>
      </c>
      <c r="AV95" s="100">
        <f>'001 - Oprava střechy VB'!J33</f>
        <v>0</v>
      </c>
      <c r="AW95" s="100">
        <f>'001 - Oprava střechy VB'!J34</f>
        <v>0</v>
      </c>
      <c r="AX95" s="100">
        <f>'001 - Oprava střechy VB'!J35</f>
        <v>0</v>
      </c>
      <c r="AY95" s="100">
        <f>'001 - Oprava střechy VB'!J36</f>
        <v>0</v>
      </c>
      <c r="AZ95" s="100">
        <f>'001 - Oprava střechy VB'!F33</f>
        <v>0</v>
      </c>
      <c r="BA95" s="100">
        <f>'001 - Oprava střechy VB'!F34</f>
        <v>0</v>
      </c>
      <c r="BB95" s="100">
        <f>'001 - Oprava střechy VB'!F35</f>
        <v>0</v>
      </c>
      <c r="BC95" s="100">
        <f>'001 - Oprava střechy VB'!F36</f>
        <v>0</v>
      </c>
      <c r="BD95" s="102">
        <f>'001 - Oprava střechy VB'!F37</f>
        <v>0</v>
      </c>
      <c r="BT95" s="103" t="s">
        <v>86</v>
      </c>
      <c r="BV95" s="103" t="s">
        <v>80</v>
      </c>
      <c r="BW95" s="103" t="s">
        <v>87</v>
      </c>
      <c r="BX95" s="103" t="s">
        <v>5</v>
      </c>
      <c r="CL95" s="103" t="s">
        <v>1</v>
      </c>
      <c r="CM95" s="103" t="s">
        <v>88</v>
      </c>
    </row>
    <row r="96" spans="1:91" s="7" customFormat="1" ht="16.5" customHeight="1">
      <c r="A96" s="93" t="s">
        <v>82</v>
      </c>
      <c r="B96" s="94"/>
      <c r="C96" s="95"/>
      <c r="D96" s="291" t="s">
        <v>89</v>
      </c>
      <c r="E96" s="291"/>
      <c r="F96" s="291"/>
      <c r="G96" s="291"/>
      <c r="H96" s="291"/>
      <c r="I96" s="96"/>
      <c r="J96" s="291" t="s">
        <v>90</v>
      </c>
      <c r="K96" s="291"/>
      <c r="L96" s="291"/>
      <c r="M96" s="291"/>
      <c r="N96" s="291"/>
      <c r="O96" s="291"/>
      <c r="P96" s="291"/>
      <c r="Q96" s="291"/>
      <c r="R96" s="291"/>
      <c r="S96" s="291"/>
      <c r="T96" s="291"/>
      <c r="U96" s="291"/>
      <c r="V96" s="291"/>
      <c r="W96" s="291"/>
      <c r="X96" s="291"/>
      <c r="Y96" s="291"/>
      <c r="Z96" s="291"/>
      <c r="AA96" s="291"/>
      <c r="AB96" s="291"/>
      <c r="AC96" s="291"/>
      <c r="AD96" s="291"/>
      <c r="AE96" s="291"/>
      <c r="AF96" s="291"/>
      <c r="AG96" s="292">
        <f>'002 - Oprava vnějšího pláště'!J30</f>
        <v>0</v>
      </c>
      <c r="AH96" s="293"/>
      <c r="AI96" s="293"/>
      <c r="AJ96" s="293"/>
      <c r="AK96" s="293"/>
      <c r="AL96" s="293"/>
      <c r="AM96" s="293"/>
      <c r="AN96" s="292">
        <f t="shared" si="0"/>
        <v>0</v>
      </c>
      <c r="AO96" s="293"/>
      <c r="AP96" s="293"/>
      <c r="AQ96" s="97" t="s">
        <v>85</v>
      </c>
      <c r="AR96" s="98"/>
      <c r="AS96" s="99">
        <v>0</v>
      </c>
      <c r="AT96" s="100">
        <f t="shared" si="1"/>
        <v>0</v>
      </c>
      <c r="AU96" s="101">
        <f>'002 - Oprava vnějšího pláště'!P137</f>
        <v>0</v>
      </c>
      <c r="AV96" s="100">
        <f>'002 - Oprava vnějšího pláště'!J33</f>
        <v>0</v>
      </c>
      <c r="AW96" s="100">
        <f>'002 - Oprava vnějšího pláště'!J34</f>
        <v>0</v>
      </c>
      <c r="AX96" s="100">
        <f>'002 - Oprava vnějšího pláště'!J35</f>
        <v>0</v>
      </c>
      <c r="AY96" s="100">
        <f>'002 - Oprava vnějšího pláště'!J36</f>
        <v>0</v>
      </c>
      <c r="AZ96" s="100">
        <f>'002 - Oprava vnějšího pláště'!F33</f>
        <v>0</v>
      </c>
      <c r="BA96" s="100">
        <f>'002 - Oprava vnějšího pláště'!F34</f>
        <v>0</v>
      </c>
      <c r="BB96" s="100">
        <f>'002 - Oprava vnějšího pláště'!F35</f>
        <v>0</v>
      </c>
      <c r="BC96" s="100">
        <f>'002 - Oprava vnějšího pláště'!F36</f>
        <v>0</v>
      </c>
      <c r="BD96" s="102">
        <f>'002 - Oprava vnějšího pláště'!F37</f>
        <v>0</v>
      </c>
      <c r="BT96" s="103" t="s">
        <v>86</v>
      </c>
      <c r="BV96" s="103" t="s">
        <v>80</v>
      </c>
      <c r="BW96" s="103" t="s">
        <v>91</v>
      </c>
      <c r="BX96" s="103" t="s">
        <v>5</v>
      </c>
      <c r="CL96" s="103" t="s">
        <v>1</v>
      </c>
      <c r="CM96" s="103" t="s">
        <v>88</v>
      </c>
    </row>
    <row r="97" spans="1:91" s="7" customFormat="1" ht="16.5" customHeight="1">
      <c r="A97" s="93" t="s">
        <v>82</v>
      </c>
      <c r="B97" s="94"/>
      <c r="C97" s="95"/>
      <c r="D97" s="291" t="s">
        <v>92</v>
      </c>
      <c r="E97" s="291"/>
      <c r="F97" s="291"/>
      <c r="G97" s="291"/>
      <c r="H97" s="291"/>
      <c r="I97" s="96"/>
      <c r="J97" s="291" t="s">
        <v>93</v>
      </c>
      <c r="K97" s="291"/>
      <c r="L97" s="291"/>
      <c r="M97" s="291"/>
      <c r="N97" s="291"/>
      <c r="O97" s="291"/>
      <c r="P97" s="291"/>
      <c r="Q97" s="291"/>
      <c r="R97" s="291"/>
      <c r="S97" s="291"/>
      <c r="T97" s="291"/>
      <c r="U97" s="291"/>
      <c r="V97" s="291"/>
      <c r="W97" s="291"/>
      <c r="X97" s="291"/>
      <c r="Y97" s="291"/>
      <c r="Z97" s="291"/>
      <c r="AA97" s="291"/>
      <c r="AB97" s="291"/>
      <c r="AC97" s="291"/>
      <c r="AD97" s="291"/>
      <c r="AE97" s="291"/>
      <c r="AF97" s="291"/>
      <c r="AG97" s="292">
        <f>'003 - Oprava přístřešku'!J30</f>
        <v>0</v>
      </c>
      <c r="AH97" s="293"/>
      <c r="AI97" s="293"/>
      <c r="AJ97" s="293"/>
      <c r="AK97" s="293"/>
      <c r="AL97" s="293"/>
      <c r="AM97" s="293"/>
      <c r="AN97" s="292">
        <f t="shared" si="0"/>
        <v>0</v>
      </c>
      <c r="AO97" s="293"/>
      <c r="AP97" s="293"/>
      <c r="AQ97" s="97" t="s">
        <v>85</v>
      </c>
      <c r="AR97" s="98"/>
      <c r="AS97" s="99">
        <v>0</v>
      </c>
      <c r="AT97" s="100">
        <f t="shared" si="1"/>
        <v>0</v>
      </c>
      <c r="AU97" s="101">
        <f>'003 - Oprava přístřešku'!P132</f>
        <v>0</v>
      </c>
      <c r="AV97" s="100">
        <f>'003 - Oprava přístřešku'!J33</f>
        <v>0</v>
      </c>
      <c r="AW97" s="100">
        <f>'003 - Oprava přístřešku'!J34</f>
        <v>0</v>
      </c>
      <c r="AX97" s="100">
        <f>'003 - Oprava přístřešku'!J35</f>
        <v>0</v>
      </c>
      <c r="AY97" s="100">
        <f>'003 - Oprava přístřešku'!J36</f>
        <v>0</v>
      </c>
      <c r="AZ97" s="100">
        <f>'003 - Oprava přístřešku'!F33</f>
        <v>0</v>
      </c>
      <c r="BA97" s="100">
        <f>'003 - Oprava přístřešku'!F34</f>
        <v>0</v>
      </c>
      <c r="BB97" s="100">
        <f>'003 - Oprava přístřešku'!F35</f>
        <v>0</v>
      </c>
      <c r="BC97" s="100">
        <f>'003 - Oprava přístřešku'!F36</f>
        <v>0</v>
      </c>
      <c r="BD97" s="102">
        <f>'003 - Oprava přístřešku'!F37</f>
        <v>0</v>
      </c>
      <c r="BT97" s="103" t="s">
        <v>86</v>
      </c>
      <c r="BV97" s="103" t="s">
        <v>80</v>
      </c>
      <c r="BW97" s="103" t="s">
        <v>94</v>
      </c>
      <c r="BX97" s="103" t="s">
        <v>5</v>
      </c>
      <c r="CL97" s="103" t="s">
        <v>1</v>
      </c>
      <c r="CM97" s="103" t="s">
        <v>88</v>
      </c>
    </row>
    <row r="98" spans="1:91" s="7" customFormat="1" ht="16.5" customHeight="1">
      <c r="A98" s="93" t="s">
        <v>82</v>
      </c>
      <c r="B98" s="94"/>
      <c r="C98" s="95"/>
      <c r="D98" s="291" t="s">
        <v>95</v>
      </c>
      <c r="E98" s="291"/>
      <c r="F98" s="291"/>
      <c r="G98" s="291"/>
      <c r="H98" s="291"/>
      <c r="I98" s="96"/>
      <c r="J98" s="291" t="s">
        <v>96</v>
      </c>
      <c r="K98" s="291"/>
      <c r="L98" s="291"/>
      <c r="M98" s="291"/>
      <c r="N98" s="291"/>
      <c r="O98" s="291"/>
      <c r="P98" s="291"/>
      <c r="Q98" s="291"/>
      <c r="R98" s="291"/>
      <c r="S98" s="291"/>
      <c r="T98" s="291"/>
      <c r="U98" s="291"/>
      <c r="V98" s="291"/>
      <c r="W98" s="291"/>
      <c r="X98" s="291"/>
      <c r="Y98" s="291"/>
      <c r="Z98" s="291"/>
      <c r="AA98" s="291"/>
      <c r="AB98" s="291"/>
      <c r="AC98" s="291"/>
      <c r="AD98" s="291"/>
      <c r="AE98" s="291"/>
      <c r="AF98" s="291"/>
      <c r="AG98" s="292">
        <f>'004 - Oprava kotelny a sp...'!J30</f>
        <v>0</v>
      </c>
      <c r="AH98" s="293"/>
      <c r="AI98" s="293"/>
      <c r="AJ98" s="293"/>
      <c r="AK98" s="293"/>
      <c r="AL98" s="293"/>
      <c r="AM98" s="293"/>
      <c r="AN98" s="292">
        <f t="shared" si="0"/>
        <v>0</v>
      </c>
      <c r="AO98" s="293"/>
      <c r="AP98" s="293"/>
      <c r="AQ98" s="97" t="s">
        <v>85</v>
      </c>
      <c r="AR98" s="98"/>
      <c r="AS98" s="99">
        <v>0</v>
      </c>
      <c r="AT98" s="100">
        <f t="shared" si="1"/>
        <v>0</v>
      </c>
      <c r="AU98" s="101">
        <f>'004 - Oprava kotelny a sp...'!P131</f>
        <v>0</v>
      </c>
      <c r="AV98" s="100">
        <f>'004 - Oprava kotelny a sp...'!J33</f>
        <v>0</v>
      </c>
      <c r="AW98" s="100">
        <f>'004 - Oprava kotelny a sp...'!J34</f>
        <v>0</v>
      </c>
      <c r="AX98" s="100">
        <f>'004 - Oprava kotelny a sp...'!J35</f>
        <v>0</v>
      </c>
      <c r="AY98" s="100">
        <f>'004 - Oprava kotelny a sp...'!J36</f>
        <v>0</v>
      </c>
      <c r="AZ98" s="100">
        <f>'004 - Oprava kotelny a sp...'!F33</f>
        <v>0</v>
      </c>
      <c r="BA98" s="100">
        <f>'004 - Oprava kotelny a sp...'!F34</f>
        <v>0</v>
      </c>
      <c r="BB98" s="100">
        <f>'004 - Oprava kotelny a sp...'!F35</f>
        <v>0</v>
      </c>
      <c r="BC98" s="100">
        <f>'004 - Oprava kotelny a sp...'!F36</f>
        <v>0</v>
      </c>
      <c r="BD98" s="102">
        <f>'004 - Oprava kotelny a sp...'!F37</f>
        <v>0</v>
      </c>
      <c r="BT98" s="103" t="s">
        <v>86</v>
      </c>
      <c r="BV98" s="103" t="s">
        <v>80</v>
      </c>
      <c r="BW98" s="103" t="s">
        <v>97</v>
      </c>
      <c r="BX98" s="103" t="s">
        <v>5</v>
      </c>
      <c r="CL98" s="103" t="s">
        <v>1</v>
      </c>
      <c r="CM98" s="103" t="s">
        <v>88</v>
      </c>
    </row>
    <row r="99" spans="1:91" s="7" customFormat="1" ht="24.75" customHeight="1">
      <c r="A99" s="93" t="s">
        <v>82</v>
      </c>
      <c r="B99" s="94"/>
      <c r="C99" s="95"/>
      <c r="D99" s="291" t="s">
        <v>98</v>
      </c>
      <c r="E99" s="291"/>
      <c r="F99" s="291"/>
      <c r="G99" s="291"/>
      <c r="H99" s="291"/>
      <c r="I99" s="96"/>
      <c r="J99" s="291" t="s">
        <v>99</v>
      </c>
      <c r="K99" s="291"/>
      <c r="L99" s="291"/>
      <c r="M99" s="291"/>
      <c r="N99" s="291"/>
      <c r="O99" s="291"/>
      <c r="P99" s="291"/>
      <c r="Q99" s="291"/>
      <c r="R99" s="291"/>
      <c r="S99" s="291"/>
      <c r="T99" s="291"/>
      <c r="U99" s="291"/>
      <c r="V99" s="291"/>
      <c r="W99" s="291"/>
      <c r="X99" s="291"/>
      <c r="Y99" s="291"/>
      <c r="Z99" s="291"/>
      <c r="AA99" s="291"/>
      <c r="AB99" s="291"/>
      <c r="AC99" s="291"/>
      <c r="AD99" s="291"/>
      <c r="AE99" s="291"/>
      <c r="AF99" s="291"/>
      <c r="AG99" s="292">
        <f>'005 - Ostatní venkovní úp...'!J30</f>
        <v>0</v>
      </c>
      <c r="AH99" s="293"/>
      <c r="AI99" s="293"/>
      <c r="AJ99" s="293"/>
      <c r="AK99" s="293"/>
      <c r="AL99" s="293"/>
      <c r="AM99" s="293"/>
      <c r="AN99" s="292">
        <f t="shared" si="0"/>
        <v>0</v>
      </c>
      <c r="AO99" s="293"/>
      <c r="AP99" s="293"/>
      <c r="AQ99" s="97" t="s">
        <v>85</v>
      </c>
      <c r="AR99" s="98"/>
      <c r="AS99" s="99">
        <v>0</v>
      </c>
      <c r="AT99" s="100">
        <f t="shared" si="1"/>
        <v>0</v>
      </c>
      <c r="AU99" s="101">
        <f>'005 - Ostatní venkovní úp...'!P127</f>
        <v>0</v>
      </c>
      <c r="AV99" s="100">
        <f>'005 - Ostatní venkovní úp...'!J33</f>
        <v>0</v>
      </c>
      <c r="AW99" s="100">
        <f>'005 - Ostatní venkovní úp...'!J34</f>
        <v>0</v>
      </c>
      <c r="AX99" s="100">
        <f>'005 - Ostatní venkovní úp...'!J35</f>
        <v>0</v>
      </c>
      <c r="AY99" s="100">
        <f>'005 - Ostatní venkovní úp...'!J36</f>
        <v>0</v>
      </c>
      <c r="AZ99" s="100">
        <f>'005 - Ostatní venkovní úp...'!F33</f>
        <v>0</v>
      </c>
      <c r="BA99" s="100">
        <f>'005 - Ostatní venkovní úp...'!F34</f>
        <v>0</v>
      </c>
      <c r="BB99" s="100">
        <f>'005 - Ostatní venkovní úp...'!F35</f>
        <v>0</v>
      </c>
      <c r="BC99" s="100">
        <f>'005 - Ostatní venkovní úp...'!F36</f>
        <v>0</v>
      </c>
      <c r="BD99" s="102">
        <f>'005 - Ostatní venkovní úp...'!F37</f>
        <v>0</v>
      </c>
      <c r="BT99" s="103" t="s">
        <v>86</v>
      </c>
      <c r="BV99" s="103" t="s">
        <v>80</v>
      </c>
      <c r="BW99" s="103" t="s">
        <v>100</v>
      </c>
      <c r="BX99" s="103" t="s">
        <v>5</v>
      </c>
      <c r="CL99" s="103" t="s">
        <v>1</v>
      </c>
      <c r="CM99" s="103" t="s">
        <v>88</v>
      </c>
    </row>
    <row r="100" spans="1:91" s="7" customFormat="1" ht="16.5" customHeight="1">
      <c r="A100" s="93" t="s">
        <v>82</v>
      </c>
      <c r="B100" s="94"/>
      <c r="C100" s="95"/>
      <c r="D100" s="291" t="s">
        <v>101</v>
      </c>
      <c r="E100" s="291"/>
      <c r="F100" s="291"/>
      <c r="G100" s="291"/>
      <c r="H100" s="291"/>
      <c r="I100" s="96"/>
      <c r="J100" s="291" t="s">
        <v>102</v>
      </c>
      <c r="K100" s="291"/>
      <c r="L100" s="291"/>
      <c r="M100" s="291"/>
      <c r="N100" s="291"/>
      <c r="O100" s="291"/>
      <c r="P100" s="291"/>
      <c r="Q100" s="291"/>
      <c r="R100" s="291"/>
      <c r="S100" s="291"/>
      <c r="T100" s="291"/>
      <c r="U100" s="291"/>
      <c r="V100" s="291"/>
      <c r="W100" s="291"/>
      <c r="X100" s="291"/>
      <c r="Y100" s="291"/>
      <c r="Z100" s="291"/>
      <c r="AA100" s="291"/>
      <c r="AB100" s="291"/>
      <c r="AC100" s="291"/>
      <c r="AD100" s="291"/>
      <c r="AE100" s="291"/>
      <c r="AF100" s="291"/>
      <c r="AG100" s="292">
        <f>'006 - Elektroinstalace (SEE)'!J30</f>
        <v>0</v>
      </c>
      <c r="AH100" s="293"/>
      <c r="AI100" s="293"/>
      <c r="AJ100" s="293"/>
      <c r="AK100" s="293"/>
      <c r="AL100" s="293"/>
      <c r="AM100" s="293"/>
      <c r="AN100" s="292">
        <f t="shared" si="0"/>
        <v>0</v>
      </c>
      <c r="AO100" s="293"/>
      <c r="AP100" s="293"/>
      <c r="AQ100" s="97" t="s">
        <v>85</v>
      </c>
      <c r="AR100" s="98"/>
      <c r="AS100" s="99">
        <v>0</v>
      </c>
      <c r="AT100" s="100">
        <f t="shared" si="1"/>
        <v>0</v>
      </c>
      <c r="AU100" s="101">
        <f>'006 - Elektroinstalace (SEE)'!P122</f>
        <v>0</v>
      </c>
      <c r="AV100" s="100">
        <f>'006 - Elektroinstalace (SEE)'!J33</f>
        <v>0</v>
      </c>
      <c r="AW100" s="100">
        <f>'006 - Elektroinstalace (SEE)'!J34</f>
        <v>0</v>
      </c>
      <c r="AX100" s="100">
        <f>'006 - Elektroinstalace (SEE)'!J35</f>
        <v>0</v>
      </c>
      <c r="AY100" s="100">
        <f>'006 - Elektroinstalace (SEE)'!J36</f>
        <v>0</v>
      </c>
      <c r="AZ100" s="100">
        <f>'006 - Elektroinstalace (SEE)'!F33</f>
        <v>0</v>
      </c>
      <c r="BA100" s="100">
        <f>'006 - Elektroinstalace (SEE)'!F34</f>
        <v>0</v>
      </c>
      <c r="BB100" s="100">
        <f>'006 - Elektroinstalace (SEE)'!F35</f>
        <v>0</v>
      </c>
      <c r="BC100" s="100">
        <f>'006 - Elektroinstalace (SEE)'!F36</f>
        <v>0</v>
      </c>
      <c r="BD100" s="102">
        <f>'006 - Elektroinstalace (SEE)'!F37</f>
        <v>0</v>
      </c>
      <c r="BT100" s="103" t="s">
        <v>86</v>
      </c>
      <c r="BV100" s="103" t="s">
        <v>80</v>
      </c>
      <c r="BW100" s="103" t="s">
        <v>103</v>
      </c>
      <c r="BX100" s="103" t="s">
        <v>5</v>
      </c>
      <c r="CL100" s="103" t="s">
        <v>1</v>
      </c>
      <c r="CM100" s="103" t="s">
        <v>88</v>
      </c>
    </row>
    <row r="101" spans="1:91" s="7" customFormat="1" ht="16.5" customHeight="1">
      <c r="A101" s="93" t="s">
        <v>82</v>
      </c>
      <c r="B101" s="94"/>
      <c r="C101" s="95"/>
      <c r="D101" s="291" t="s">
        <v>104</v>
      </c>
      <c r="E101" s="291"/>
      <c r="F101" s="291"/>
      <c r="G101" s="291"/>
      <c r="H101" s="291"/>
      <c r="I101" s="96"/>
      <c r="J101" s="291" t="s">
        <v>105</v>
      </c>
      <c r="K101" s="291"/>
      <c r="L101" s="291"/>
      <c r="M101" s="291"/>
      <c r="N101" s="291"/>
      <c r="O101" s="291"/>
      <c r="P101" s="291"/>
      <c r="Q101" s="291"/>
      <c r="R101" s="291"/>
      <c r="S101" s="291"/>
      <c r="T101" s="291"/>
      <c r="U101" s="291"/>
      <c r="V101" s="291"/>
      <c r="W101" s="291"/>
      <c r="X101" s="291"/>
      <c r="Y101" s="291"/>
      <c r="Z101" s="291"/>
      <c r="AA101" s="291"/>
      <c r="AB101" s="291"/>
      <c r="AC101" s="291"/>
      <c r="AD101" s="291"/>
      <c r="AE101" s="291"/>
      <c r="AF101" s="291"/>
      <c r="AG101" s="292">
        <f>'007 - Vedlejší a ostatní ...'!J30</f>
        <v>0</v>
      </c>
      <c r="AH101" s="293"/>
      <c r="AI101" s="293"/>
      <c r="AJ101" s="293"/>
      <c r="AK101" s="293"/>
      <c r="AL101" s="293"/>
      <c r="AM101" s="293"/>
      <c r="AN101" s="292">
        <f t="shared" si="0"/>
        <v>0</v>
      </c>
      <c r="AO101" s="293"/>
      <c r="AP101" s="293"/>
      <c r="AQ101" s="97" t="s">
        <v>106</v>
      </c>
      <c r="AR101" s="98"/>
      <c r="AS101" s="104">
        <v>0</v>
      </c>
      <c r="AT101" s="105">
        <f t="shared" si="1"/>
        <v>0</v>
      </c>
      <c r="AU101" s="106">
        <f>'007 - Vedlejší a ostatní ...'!P120</f>
        <v>0</v>
      </c>
      <c r="AV101" s="105">
        <f>'007 - Vedlejší a ostatní ...'!J33</f>
        <v>0</v>
      </c>
      <c r="AW101" s="105">
        <f>'007 - Vedlejší a ostatní ...'!J34</f>
        <v>0</v>
      </c>
      <c r="AX101" s="105">
        <f>'007 - Vedlejší a ostatní ...'!J35</f>
        <v>0</v>
      </c>
      <c r="AY101" s="105">
        <f>'007 - Vedlejší a ostatní ...'!J36</f>
        <v>0</v>
      </c>
      <c r="AZ101" s="105">
        <f>'007 - Vedlejší a ostatní ...'!F33</f>
        <v>0</v>
      </c>
      <c r="BA101" s="105">
        <f>'007 - Vedlejší a ostatní ...'!F34</f>
        <v>0</v>
      </c>
      <c r="BB101" s="105">
        <f>'007 - Vedlejší a ostatní ...'!F35</f>
        <v>0</v>
      </c>
      <c r="BC101" s="105">
        <f>'007 - Vedlejší a ostatní ...'!F36</f>
        <v>0</v>
      </c>
      <c r="BD101" s="107">
        <f>'007 - Vedlejší a ostatní ...'!F37</f>
        <v>0</v>
      </c>
      <c r="BT101" s="103" t="s">
        <v>86</v>
      </c>
      <c r="BV101" s="103" t="s">
        <v>80</v>
      </c>
      <c r="BW101" s="103" t="s">
        <v>107</v>
      </c>
      <c r="BX101" s="103" t="s">
        <v>5</v>
      </c>
      <c r="CL101" s="103" t="s">
        <v>1</v>
      </c>
      <c r="CM101" s="103" t="s">
        <v>88</v>
      </c>
    </row>
    <row r="102" spans="1:91" s="2" customFormat="1" ht="30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  <row r="103" spans="1:9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</sheetData>
  <sheetProtection password="C1E4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01 - Oprava střechy VB'!C2" display="/"/>
    <hyperlink ref="A96" location="'002 - Oprava vnějšího pláště'!C2" display="/"/>
    <hyperlink ref="A97" location="'003 - Oprava přístřešku'!C2" display="/"/>
    <hyperlink ref="A98" location="'004 - Oprava kotelny a sp...'!C2" display="/"/>
    <hyperlink ref="A99" location="'005 - Ostatní venkovní úp...'!C2" display="/"/>
    <hyperlink ref="A100" location="'006 - Elektroinstalace (SEE)'!C2" display="/"/>
    <hyperlink ref="A101" location="'007 - Vedlejší a ostatní 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7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108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6" t="str">
        <f>'Rekapitulace zakázky'!K6</f>
        <v>Loděnice ON - oprava</v>
      </c>
      <c r="F7" s="317"/>
      <c r="G7" s="317"/>
      <c r="H7" s="317"/>
      <c r="I7" s="108"/>
      <c r="L7" s="20"/>
    </row>
    <row r="8" spans="1:46" s="2" customFormat="1" ht="12" customHeight="1">
      <c r="A8" s="34"/>
      <c r="B8" s="39"/>
      <c r="C8" s="34"/>
      <c r="D8" s="114" t="s">
        <v>109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110</v>
      </c>
      <c r="F9" s="319"/>
      <c r="G9" s="319"/>
      <c r="H9" s="31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zakázky'!E14</f>
        <v>Vyplň údaj</v>
      </c>
      <c r="F18" s="321"/>
      <c r="G18" s="321"/>
      <c r="H18" s="321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28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2" t="s">
        <v>1</v>
      </c>
      <c r="F27" s="322"/>
      <c r="G27" s="322"/>
      <c r="H27" s="32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ROUND((SUM(BE129:BE300)),  2)</f>
        <v>0</v>
      </c>
      <c r="G33" s="34"/>
      <c r="H33" s="34"/>
      <c r="I33" s="131">
        <v>0.21</v>
      </c>
      <c r="J33" s="130">
        <f>ROUND(((SUM(BE129:BE300))*I33),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ROUND((SUM(BF129:BF300)),  2)</f>
        <v>0</v>
      </c>
      <c r="G34" s="34"/>
      <c r="H34" s="34"/>
      <c r="I34" s="131">
        <v>0.15</v>
      </c>
      <c r="J34" s="130">
        <f>ROUND(((SUM(BF129:BF300))*I34),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ROUND((SUM(BG129:BG300)),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ROUND((SUM(BH129:BH300)),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ROUND((SUM(BI129:BI300)),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3" t="str">
        <f>E7</f>
        <v>Loděnice ON - oprava</v>
      </c>
      <c r="F85" s="324"/>
      <c r="G85" s="324"/>
      <c r="H85" s="32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001 - Oprava střechy VB</v>
      </c>
      <c r="F87" s="325"/>
      <c r="G87" s="325"/>
      <c r="H87" s="32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Loděnice</v>
      </c>
      <c r="G89" s="36"/>
      <c r="H89" s="36"/>
      <c r="I89" s="117" t="s">
        <v>22</v>
      </c>
      <c r="J89" s="66" t="str">
        <f>IF(J12="","",J12)</f>
        <v>3. 5. 2020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112</v>
      </c>
      <c r="D94" s="157"/>
      <c r="E94" s="157"/>
      <c r="F94" s="157"/>
      <c r="G94" s="157"/>
      <c r="H94" s="157"/>
      <c r="I94" s="158"/>
      <c r="J94" s="159" t="s">
        <v>113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114</v>
      </c>
      <c r="D96" s="36"/>
      <c r="E96" s="36"/>
      <c r="F96" s="36"/>
      <c r="G96" s="36"/>
      <c r="H96" s="36"/>
      <c r="I96" s="115"/>
      <c r="J96" s="84">
        <f>J129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61"/>
      <c r="C97" s="162"/>
      <c r="D97" s="163" t="s">
        <v>116</v>
      </c>
      <c r="E97" s="164"/>
      <c r="F97" s="164"/>
      <c r="G97" s="164"/>
      <c r="H97" s="164"/>
      <c r="I97" s="165"/>
      <c r="J97" s="166">
        <f>J130</f>
        <v>0</v>
      </c>
      <c r="K97" s="162"/>
      <c r="L97" s="167"/>
    </row>
    <row r="98" spans="1:31" s="9" customFormat="1" ht="24.95" customHeight="1">
      <c r="B98" s="161"/>
      <c r="C98" s="162"/>
      <c r="D98" s="163" t="s">
        <v>117</v>
      </c>
      <c r="E98" s="164"/>
      <c r="F98" s="164"/>
      <c r="G98" s="164"/>
      <c r="H98" s="164"/>
      <c r="I98" s="165"/>
      <c r="J98" s="166">
        <f>J133</f>
        <v>0</v>
      </c>
      <c r="K98" s="162"/>
      <c r="L98" s="167"/>
    </row>
    <row r="99" spans="1:31" s="10" customFormat="1" ht="19.899999999999999" customHeight="1">
      <c r="B99" s="168"/>
      <c r="C99" s="169"/>
      <c r="D99" s="170" t="s">
        <v>118</v>
      </c>
      <c r="E99" s="171"/>
      <c r="F99" s="171"/>
      <c r="G99" s="171"/>
      <c r="H99" s="171"/>
      <c r="I99" s="172"/>
      <c r="J99" s="173">
        <f>J134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119</v>
      </c>
      <c r="E100" s="171"/>
      <c r="F100" s="171"/>
      <c r="G100" s="171"/>
      <c r="H100" s="171"/>
      <c r="I100" s="172"/>
      <c r="J100" s="173">
        <f>J141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120</v>
      </c>
      <c r="E101" s="171"/>
      <c r="F101" s="171"/>
      <c r="G101" s="171"/>
      <c r="H101" s="171"/>
      <c r="I101" s="172"/>
      <c r="J101" s="173">
        <f>J148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121</v>
      </c>
      <c r="E102" s="171"/>
      <c r="F102" s="171"/>
      <c r="G102" s="171"/>
      <c r="H102" s="171"/>
      <c r="I102" s="172"/>
      <c r="J102" s="173">
        <f>J159</f>
        <v>0</v>
      </c>
      <c r="K102" s="169"/>
      <c r="L102" s="174"/>
    </row>
    <row r="103" spans="1:31" s="9" customFormat="1" ht="24.95" customHeight="1">
      <c r="B103" s="161"/>
      <c r="C103" s="162"/>
      <c r="D103" s="163" t="s">
        <v>122</v>
      </c>
      <c r="E103" s="164"/>
      <c r="F103" s="164"/>
      <c r="G103" s="164"/>
      <c r="H103" s="164"/>
      <c r="I103" s="165"/>
      <c r="J103" s="166">
        <f>J161</f>
        <v>0</v>
      </c>
      <c r="K103" s="162"/>
      <c r="L103" s="167"/>
    </row>
    <row r="104" spans="1:31" s="10" customFormat="1" ht="19.899999999999999" customHeight="1">
      <c r="B104" s="168"/>
      <c r="C104" s="169"/>
      <c r="D104" s="170" t="s">
        <v>123</v>
      </c>
      <c r="E104" s="171"/>
      <c r="F104" s="171"/>
      <c r="G104" s="171"/>
      <c r="H104" s="171"/>
      <c r="I104" s="172"/>
      <c r="J104" s="173">
        <f>J162</f>
        <v>0</v>
      </c>
      <c r="K104" s="169"/>
      <c r="L104" s="174"/>
    </row>
    <row r="105" spans="1:31" s="10" customFormat="1" ht="19.899999999999999" customHeight="1">
      <c r="B105" s="168"/>
      <c r="C105" s="169"/>
      <c r="D105" s="170" t="s">
        <v>124</v>
      </c>
      <c r="E105" s="171"/>
      <c r="F105" s="171"/>
      <c r="G105" s="171"/>
      <c r="H105" s="171"/>
      <c r="I105" s="172"/>
      <c r="J105" s="173">
        <f>J166</f>
        <v>0</v>
      </c>
      <c r="K105" s="169"/>
      <c r="L105" s="174"/>
    </row>
    <row r="106" spans="1:31" s="10" customFormat="1" ht="19.899999999999999" customHeight="1">
      <c r="B106" s="168"/>
      <c r="C106" s="169"/>
      <c r="D106" s="170" t="s">
        <v>125</v>
      </c>
      <c r="E106" s="171"/>
      <c r="F106" s="171"/>
      <c r="G106" s="171"/>
      <c r="H106" s="171"/>
      <c r="I106" s="172"/>
      <c r="J106" s="173">
        <f>J224</f>
        <v>0</v>
      </c>
      <c r="K106" s="169"/>
      <c r="L106" s="174"/>
    </row>
    <row r="107" spans="1:31" s="10" customFormat="1" ht="19.899999999999999" customHeight="1">
      <c r="B107" s="168"/>
      <c r="C107" s="169"/>
      <c r="D107" s="170" t="s">
        <v>126</v>
      </c>
      <c r="E107" s="171"/>
      <c r="F107" s="171"/>
      <c r="G107" s="171"/>
      <c r="H107" s="171"/>
      <c r="I107" s="172"/>
      <c r="J107" s="173">
        <f>J269</f>
        <v>0</v>
      </c>
      <c r="K107" s="169"/>
      <c r="L107" s="174"/>
    </row>
    <row r="108" spans="1:31" s="10" customFormat="1" ht="19.899999999999999" customHeight="1">
      <c r="B108" s="168"/>
      <c r="C108" s="169"/>
      <c r="D108" s="170" t="s">
        <v>127</v>
      </c>
      <c r="E108" s="171"/>
      <c r="F108" s="171"/>
      <c r="G108" s="171"/>
      <c r="H108" s="171"/>
      <c r="I108" s="172"/>
      <c r="J108" s="173">
        <f>J275</f>
        <v>0</v>
      </c>
      <c r="K108" s="169"/>
      <c r="L108" s="174"/>
    </row>
    <row r="109" spans="1:31" s="10" customFormat="1" ht="19.899999999999999" customHeight="1">
      <c r="B109" s="168"/>
      <c r="C109" s="169"/>
      <c r="D109" s="170" t="s">
        <v>128</v>
      </c>
      <c r="E109" s="171"/>
      <c r="F109" s="171"/>
      <c r="G109" s="171"/>
      <c r="H109" s="171"/>
      <c r="I109" s="172"/>
      <c r="J109" s="173">
        <f>J282</f>
        <v>0</v>
      </c>
      <c r="K109" s="169"/>
      <c r="L109" s="174"/>
    </row>
    <row r="110" spans="1:31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152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155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129</v>
      </c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6.5" customHeight="1">
      <c r="A119" s="34"/>
      <c r="B119" s="35"/>
      <c r="C119" s="36"/>
      <c r="D119" s="36"/>
      <c r="E119" s="323" t="str">
        <f>E7</f>
        <v>Loděnice ON - oprava</v>
      </c>
      <c r="F119" s="324"/>
      <c r="G119" s="324"/>
      <c r="H119" s="324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109</v>
      </c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275" t="str">
        <f>E9</f>
        <v>001 - Oprava střechy VB</v>
      </c>
      <c r="F121" s="325"/>
      <c r="G121" s="325"/>
      <c r="H121" s="325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20</v>
      </c>
      <c r="D123" s="36"/>
      <c r="E123" s="36"/>
      <c r="F123" s="27" t="str">
        <f>F12</f>
        <v>žst. Loděnice</v>
      </c>
      <c r="G123" s="36"/>
      <c r="H123" s="36"/>
      <c r="I123" s="117" t="s">
        <v>22</v>
      </c>
      <c r="J123" s="66" t="str">
        <f>IF(J12="","",J12)</f>
        <v>3. 5. 2020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5.2" customHeight="1">
      <c r="A125" s="34"/>
      <c r="B125" s="35"/>
      <c r="C125" s="29" t="s">
        <v>24</v>
      </c>
      <c r="D125" s="36"/>
      <c r="E125" s="36"/>
      <c r="F125" s="27" t="str">
        <f>E15</f>
        <v>Správa železnic, státní organizace</v>
      </c>
      <c r="G125" s="36"/>
      <c r="H125" s="36"/>
      <c r="I125" s="117" t="s">
        <v>32</v>
      </c>
      <c r="J125" s="32" t="str">
        <f>E21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9" t="s">
        <v>30</v>
      </c>
      <c r="D126" s="36"/>
      <c r="E126" s="36"/>
      <c r="F126" s="27" t="str">
        <f>IF(E18="","",E18)</f>
        <v>Vyplň údaj</v>
      </c>
      <c r="G126" s="36"/>
      <c r="H126" s="36"/>
      <c r="I126" s="117" t="s">
        <v>35</v>
      </c>
      <c r="J126" s="32" t="str">
        <f>E24</f>
        <v>L. Ulrich, DiS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0.35" customHeight="1">
      <c r="A127" s="34"/>
      <c r="B127" s="35"/>
      <c r="C127" s="36"/>
      <c r="D127" s="36"/>
      <c r="E127" s="36"/>
      <c r="F127" s="36"/>
      <c r="G127" s="36"/>
      <c r="H127" s="36"/>
      <c r="I127" s="115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11" customFormat="1" ht="29.25" customHeight="1">
      <c r="A128" s="175"/>
      <c r="B128" s="176"/>
      <c r="C128" s="177" t="s">
        <v>130</v>
      </c>
      <c r="D128" s="178" t="s">
        <v>63</v>
      </c>
      <c r="E128" s="178" t="s">
        <v>59</v>
      </c>
      <c r="F128" s="178" t="s">
        <v>60</v>
      </c>
      <c r="G128" s="178" t="s">
        <v>131</v>
      </c>
      <c r="H128" s="178" t="s">
        <v>132</v>
      </c>
      <c r="I128" s="179" t="s">
        <v>133</v>
      </c>
      <c r="J128" s="180" t="s">
        <v>113</v>
      </c>
      <c r="K128" s="181" t="s">
        <v>134</v>
      </c>
      <c r="L128" s="182"/>
      <c r="M128" s="75" t="s">
        <v>1</v>
      </c>
      <c r="N128" s="76" t="s">
        <v>42</v>
      </c>
      <c r="O128" s="76" t="s">
        <v>135</v>
      </c>
      <c r="P128" s="76" t="s">
        <v>136</v>
      </c>
      <c r="Q128" s="76" t="s">
        <v>137</v>
      </c>
      <c r="R128" s="76" t="s">
        <v>138</v>
      </c>
      <c r="S128" s="76" t="s">
        <v>139</v>
      </c>
      <c r="T128" s="77" t="s">
        <v>140</v>
      </c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</row>
    <row r="129" spans="1:65" s="2" customFormat="1" ht="22.9" customHeight="1">
      <c r="A129" s="34"/>
      <c r="B129" s="35"/>
      <c r="C129" s="82" t="s">
        <v>141</v>
      </c>
      <c r="D129" s="36"/>
      <c r="E129" s="36"/>
      <c r="F129" s="36"/>
      <c r="G129" s="36"/>
      <c r="H129" s="36"/>
      <c r="I129" s="115"/>
      <c r="J129" s="183">
        <f>BK129</f>
        <v>0</v>
      </c>
      <c r="K129" s="36"/>
      <c r="L129" s="39"/>
      <c r="M129" s="78"/>
      <c r="N129" s="184"/>
      <c r="O129" s="79"/>
      <c r="P129" s="185">
        <f>P130+P133+P161</f>
        <v>0</v>
      </c>
      <c r="Q129" s="79"/>
      <c r="R129" s="185">
        <f>R130+R133+R161</f>
        <v>34.618434259999994</v>
      </c>
      <c r="S129" s="79"/>
      <c r="T129" s="186">
        <f>T130+T133+T161</f>
        <v>27.070923999999998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77</v>
      </c>
      <c r="AU129" s="17" t="s">
        <v>115</v>
      </c>
      <c r="BK129" s="187">
        <f>BK130+BK133+BK161</f>
        <v>0</v>
      </c>
    </row>
    <row r="130" spans="1:65" s="12" customFormat="1" ht="25.9" customHeight="1">
      <c r="B130" s="188"/>
      <c r="C130" s="189"/>
      <c r="D130" s="190" t="s">
        <v>77</v>
      </c>
      <c r="E130" s="191" t="s">
        <v>142</v>
      </c>
      <c r="F130" s="191" t="s">
        <v>143</v>
      </c>
      <c r="G130" s="189"/>
      <c r="H130" s="189"/>
      <c r="I130" s="192"/>
      <c r="J130" s="193">
        <f>BK130</f>
        <v>0</v>
      </c>
      <c r="K130" s="189"/>
      <c r="L130" s="194"/>
      <c r="M130" s="195"/>
      <c r="N130" s="196"/>
      <c r="O130" s="196"/>
      <c r="P130" s="197">
        <f>SUM(P131:P132)</f>
        <v>0</v>
      </c>
      <c r="Q130" s="196"/>
      <c r="R130" s="197">
        <f>SUM(R131:R132)</f>
        <v>0</v>
      </c>
      <c r="S130" s="196"/>
      <c r="T130" s="198">
        <f>SUM(T131:T132)</f>
        <v>0</v>
      </c>
      <c r="AR130" s="199" t="s">
        <v>144</v>
      </c>
      <c r="AT130" s="200" t="s">
        <v>77</v>
      </c>
      <c r="AU130" s="200" t="s">
        <v>78</v>
      </c>
      <c r="AY130" s="199" t="s">
        <v>145</v>
      </c>
      <c r="BK130" s="201">
        <f>SUM(BK131:BK132)</f>
        <v>0</v>
      </c>
    </row>
    <row r="131" spans="1:65" s="2" customFormat="1" ht="16.5" customHeight="1">
      <c r="A131" s="34"/>
      <c r="B131" s="35"/>
      <c r="C131" s="202" t="s">
        <v>86</v>
      </c>
      <c r="D131" s="202" t="s">
        <v>146</v>
      </c>
      <c r="E131" s="203" t="s">
        <v>147</v>
      </c>
      <c r="F131" s="204" t="s">
        <v>143</v>
      </c>
      <c r="G131" s="205" t="s">
        <v>1</v>
      </c>
      <c r="H131" s="206">
        <v>0</v>
      </c>
      <c r="I131" s="207"/>
      <c r="J131" s="208">
        <f>ROUND(I131*H131,2)</f>
        <v>0</v>
      </c>
      <c r="K131" s="209"/>
      <c r="L131" s="39"/>
      <c r="M131" s="210" t="s">
        <v>1</v>
      </c>
      <c r="N131" s="211" t="s">
        <v>43</v>
      </c>
      <c r="O131" s="71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148</v>
      </c>
      <c r="AT131" s="214" t="s">
        <v>146</v>
      </c>
      <c r="AU131" s="214" t="s">
        <v>86</v>
      </c>
      <c r="AY131" s="17" t="s">
        <v>145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86</v>
      </c>
      <c r="BK131" s="215">
        <f>ROUND(I131*H131,2)</f>
        <v>0</v>
      </c>
      <c r="BL131" s="17" t="s">
        <v>148</v>
      </c>
      <c r="BM131" s="214" t="s">
        <v>149</v>
      </c>
    </row>
    <row r="132" spans="1:65" s="2" customFormat="1" ht="146.25">
      <c r="A132" s="34"/>
      <c r="B132" s="35"/>
      <c r="C132" s="36"/>
      <c r="D132" s="216" t="s">
        <v>150</v>
      </c>
      <c r="E132" s="36"/>
      <c r="F132" s="217" t="s">
        <v>151</v>
      </c>
      <c r="G132" s="36"/>
      <c r="H132" s="36"/>
      <c r="I132" s="115"/>
      <c r="J132" s="36"/>
      <c r="K132" s="36"/>
      <c r="L132" s="39"/>
      <c r="M132" s="218"/>
      <c r="N132" s="219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150</v>
      </c>
      <c r="AU132" s="17" t="s">
        <v>86</v>
      </c>
    </row>
    <row r="133" spans="1:65" s="12" customFormat="1" ht="25.9" customHeight="1">
      <c r="B133" s="188"/>
      <c r="C133" s="189"/>
      <c r="D133" s="190" t="s">
        <v>77</v>
      </c>
      <c r="E133" s="191" t="s">
        <v>152</v>
      </c>
      <c r="F133" s="191" t="s">
        <v>153</v>
      </c>
      <c r="G133" s="189"/>
      <c r="H133" s="189"/>
      <c r="I133" s="192"/>
      <c r="J133" s="193">
        <f>BK133</f>
        <v>0</v>
      </c>
      <c r="K133" s="189"/>
      <c r="L133" s="194"/>
      <c r="M133" s="195"/>
      <c r="N133" s="196"/>
      <c r="O133" s="196"/>
      <c r="P133" s="197">
        <f>P134+P141+P148+P159</f>
        <v>0</v>
      </c>
      <c r="Q133" s="196"/>
      <c r="R133" s="197">
        <f>R134+R141+R148+R159</f>
        <v>9.5018696000000009</v>
      </c>
      <c r="S133" s="196"/>
      <c r="T133" s="198">
        <f>T134+T141+T148+T159</f>
        <v>8.0019340000000003</v>
      </c>
      <c r="AR133" s="199" t="s">
        <v>86</v>
      </c>
      <c r="AT133" s="200" t="s">
        <v>77</v>
      </c>
      <c r="AU133" s="200" t="s">
        <v>78</v>
      </c>
      <c r="AY133" s="199" t="s">
        <v>145</v>
      </c>
      <c r="BK133" s="201">
        <f>BK134+BK141+BK148+BK159</f>
        <v>0</v>
      </c>
    </row>
    <row r="134" spans="1:65" s="12" customFormat="1" ht="22.9" customHeight="1">
      <c r="B134" s="188"/>
      <c r="C134" s="189"/>
      <c r="D134" s="190" t="s">
        <v>77</v>
      </c>
      <c r="E134" s="220" t="s">
        <v>154</v>
      </c>
      <c r="F134" s="220" t="s">
        <v>155</v>
      </c>
      <c r="G134" s="189"/>
      <c r="H134" s="189"/>
      <c r="I134" s="192"/>
      <c r="J134" s="221">
        <f>BK134</f>
        <v>0</v>
      </c>
      <c r="K134" s="189"/>
      <c r="L134" s="194"/>
      <c r="M134" s="195"/>
      <c r="N134" s="196"/>
      <c r="O134" s="196"/>
      <c r="P134" s="197">
        <f>SUM(P135:P140)</f>
        <v>0</v>
      </c>
      <c r="Q134" s="196"/>
      <c r="R134" s="197">
        <f>SUM(R135:R140)</f>
        <v>9.5018696000000009</v>
      </c>
      <c r="S134" s="196"/>
      <c r="T134" s="198">
        <f>SUM(T135:T140)</f>
        <v>0</v>
      </c>
      <c r="AR134" s="199" t="s">
        <v>86</v>
      </c>
      <c r="AT134" s="200" t="s">
        <v>77</v>
      </c>
      <c r="AU134" s="200" t="s">
        <v>86</v>
      </c>
      <c r="AY134" s="199" t="s">
        <v>145</v>
      </c>
      <c r="BK134" s="201">
        <f>SUM(BK135:BK140)</f>
        <v>0</v>
      </c>
    </row>
    <row r="135" spans="1:65" s="2" customFormat="1" ht="33" customHeight="1">
      <c r="A135" s="34"/>
      <c r="B135" s="35"/>
      <c r="C135" s="202" t="s">
        <v>88</v>
      </c>
      <c r="D135" s="202" t="s">
        <v>146</v>
      </c>
      <c r="E135" s="203" t="s">
        <v>156</v>
      </c>
      <c r="F135" s="204" t="s">
        <v>157</v>
      </c>
      <c r="G135" s="205" t="s">
        <v>158</v>
      </c>
      <c r="H135" s="206">
        <v>4.6909999999999998</v>
      </c>
      <c r="I135" s="207"/>
      <c r="J135" s="208">
        <f>ROUND(I135*H135,2)</f>
        <v>0</v>
      </c>
      <c r="K135" s="209"/>
      <c r="L135" s="39"/>
      <c r="M135" s="210" t="s">
        <v>1</v>
      </c>
      <c r="N135" s="211" t="s">
        <v>43</v>
      </c>
      <c r="O135" s="71"/>
      <c r="P135" s="212">
        <f>O135*H135</f>
        <v>0</v>
      </c>
      <c r="Q135" s="212">
        <v>1.8056000000000001</v>
      </c>
      <c r="R135" s="212">
        <f>Q135*H135</f>
        <v>8.4700696000000004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144</v>
      </c>
      <c r="AT135" s="214" t="s">
        <v>146</v>
      </c>
      <c r="AU135" s="214" t="s">
        <v>88</v>
      </c>
      <c r="AY135" s="17" t="s">
        <v>145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86</v>
      </c>
      <c r="BK135" s="215">
        <f>ROUND(I135*H135,2)</f>
        <v>0</v>
      </c>
      <c r="BL135" s="17" t="s">
        <v>144</v>
      </c>
      <c r="BM135" s="214" t="s">
        <v>159</v>
      </c>
    </row>
    <row r="136" spans="1:65" s="13" customFormat="1" ht="11.25">
      <c r="B136" s="222"/>
      <c r="C136" s="223"/>
      <c r="D136" s="216" t="s">
        <v>160</v>
      </c>
      <c r="E136" s="224" t="s">
        <v>1</v>
      </c>
      <c r="F136" s="225" t="s">
        <v>161</v>
      </c>
      <c r="G136" s="223"/>
      <c r="H136" s="226">
        <v>0.50600000000000001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160</v>
      </c>
      <c r="AU136" s="232" t="s">
        <v>88</v>
      </c>
      <c r="AV136" s="13" t="s">
        <v>88</v>
      </c>
      <c r="AW136" s="13" t="s">
        <v>34</v>
      </c>
      <c r="AX136" s="13" t="s">
        <v>78</v>
      </c>
      <c r="AY136" s="232" t="s">
        <v>145</v>
      </c>
    </row>
    <row r="137" spans="1:65" s="13" customFormat="1" ht="11.25">
      <c r="B137" s="222"/>
      <c r="C137" s="223"/>
      <c r="D137" s="216" t="s">
        <v>160</v>
      </c>
      <c r="E137" s="224" t="s">
        <v>1</v>
      </c>
      <c r="F137" s="225" t="s">
        <v>162</v>
      </c>
      <c r="G137" s="223"/>
      <c r="H137" s="226">
        <v>2.16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160</v>
      </c>
      <c r="AU137" s="232" t="s">
        <v>88</v>
      </c>
      <c r="AV137" s="13" t="s">
        <v>88</v>
      </c>
      <c r="AW137" s="13" t="s">
        <v>34</v>
      </c>
      <c r="AX137" s="13" t="s">
        <v>78</v>
      </c>
      <c r="AY137" s="232" t="s">
        <v>145</v>
      </c>
    </row>
    <row r="138" spans="1:65" s="13" customFormat="1" ht="11.25">
      <c r="B138" s="222"/>
      <c r="C138" s="223"/>
      <c r="D138" s="216" t="s">
        <v>160</v>
      </c>
      <c r="E138" s="224" t="s">
        <v>1</v>
      </c>
      <c r="F138" s="225" t="s">
        <v>163</v>
      </c>
      <c r="G138" s="223"/>
      <c r="H138" s="226">
        <v>2.0249999999999999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160</v>
      </c>
      <c r="AU138" s="232" t="s">
        <v>88</v>
      </c>
      <c r="AV138" s="13" t="s">
        <v>88</v>
      </c>
      <c r="AW138" s="13" t="s">
        <v>34</v>
      </c>
      <c r="AX138" s="13" t="s">
        <v>78</v>
      </c>
      <c r="AY138" s="232" t="s">
        <v>145</v>
      </c>
    </row>
    <row r="139" spans="1:65" s="14" customFormat="1" ht="11.25">
      <c r="B139" s="233"/>
      <c r="C139" s="234"/>
      <c r="D139" s="216" t="s">
        <v>160</v>
      </c>
      <c r="E139" s="235" t="s">
        <v>1</v>
      </c>
      <c r="F139" s="236" t="s">
        <v>164</v>
      </c>
      <c r="G139" s="234"/>
      <c r="H139" s="237">
        <v>4.6910000000000007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160</v>
      </c>
      <c r="AU139" s="243" t="s">
        <v>88</v>
      </c>
      <c r="AV139" s="14" t="s">
        <v>144</v>
      </c>
      <c r="AW139" s="14" t="s">
        <v>34</v>
      </c>
      <c r="AX139" s="14" t="s">
        <v>86</v>
      </c>
      <c r="AY139" s="243" t="s">
        <v>145</v>
      </c>
    </row>
    <row r="140" spans="1:65" s="2" customFormat="1" ht="21.75" customHeight="1">
      <c r="A140" s="34"/>
      <c r="B140" s="35"/>
      <c r="C140" s="202" t="s">
        <v>154</v>
      </c>
      <c r="D140" s="202" t="s">
        <v>146</v>
      </c>
      <c r="E140" s="203" t="s">
        <v>165</v>
      </c>
      <c r="F140" s="204" t="s">
        <v>166</v>
      </c>
      <c r="G140" s="205" t="s">
        <v>167</v>
      </c>
      <c r="H140" s="206">
        <v>4</v>
      </c>
      <c r="I140" s="207"/>
      <c r="J140" s="208">
        <f>ROUND(I140*H140,2)</f>
        <v>0</v>
      </c>
      <c r="K140" s="209"/>
      <c r="L140" s="39"/>
      <c r="M140" s="210" t="s">
        <v>1</v>
      </c>
      <c r="N140" s="211" t="s">
        <v>43</v>
      </c>
      <c r="O140" s="71"/>
      <c r="P140" s="212">
        <f>O140*H140</f>
        <v>0</v>
      </c>
      <c r="Q140" s="212">
        <v>0.25795000000000001</v>
      </c>
      <c r="R140" s="212">
        <f>Q140*H140</f>
        <v>1.0318000000000001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144</v>
      </c>
      <c r="AT140" s="214" t="s">
        <v>146</v>
      </c>
      <c r="AU140" s="214" t="s">
        <v>88</v>
      </c>
      <c r="AY140" s="17" t="s">
        <v>145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86</v>
      </c>
      <c r="BK140" s="215">
        <f>ROUND(I140*H140,2)</f>
        <v>0</v>
      </c>
      <c r="BL140" s="17" t="s">
        <v>144</v>
      </c>
      <c r="BM140" s="214" t="s">
        <v>168</v>
      </c>
    </row>
    <row r="141" spans="1:65" s="12" customFormat="1" ht="22.9" customHeight="1">
      <c r="B141" s="188"/>
      <c r="C141" s="189"/>
      <c r="D141" s="190" t="s">
        <v>77</v>
      </c>
      <c r="E141" s="220" t="s">
        <v>169</v>
      </c>
      <c r="F141" s="220" t="s">
        <v>170</v>
      </c>
      <c r="G141" s="189"/>
      <c r="H141" s="189"/>
      <c r="I141" s="192"/>
      <c r="J141" s="221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</v>
      </c>
      <c r="S141" s="196"/>
      <c r="T141" s="198">
        <f>SUM(T142:T147)</f>
        <v>8.0019340000000003</v>
      </c>
      <c r="AR141" s="199" t="s">
        <v>86</v>
      </c>
      <c r="AT141" s="200" t="s">
        <v>77</v>
      </c>
      <c r="AU141" s="200" t="s">
        <v>86</v>
      </c>
      <c r="AY141" s="199" t="s">
        <v>145</v>
      </c>
      <c r="BK141" s="201">
        <f>SUM(BK142:BK147)</f>
        <v>0</v>
      </c>
    </row>
    <row r="142" spans="1:65" s="2" customFormat="1" ht="21.75" customHeight="1">
      <c r="A142" s="34"/>
      <c r="B142" s="35"/>
      <c r="C142" s="202" t="s">
        <v>144</v>
      </c>
      <c r="D142" s="202" t="s">
        <v>146</v>
      </c>
      <c r="E142" s="203" t="s">
        <v>171</v>
      </c>
      <c r="F142" s="204" t="s">
        <v>172</v>
      </c>
      <c r="G142" s="205" t="s">
        <v>173</v>
      </c>
      <c r="H142" s="206">
        <v>1</v>
      </c>
      <c r="I142" s="207"/>
      <c r="J142" s="208">
        <f>ROUND(I142*H142,2)</f>
        <v>0</v>
      </c>
      <c r="K142" s="209"/>
      <c r="L142" s="39"/>
      <c r="M142" s="210" t="s">
        <v>1</v>
      </c>
      <c r="N142" s="211" t="s">
        <v>43</v>
      </c>
      <c r="O142" s="71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144</v>
      </c>
      <c r="AT142" s="214" t="s">
        <v>146</v>
      </c>
      <c r="AU142" s="214" t="s">
        <v>88</v>
      </c>
      <c r="AY142" s="17" t="s">
        <v>145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86</v>
      </c>
      <c r="BK142" s="215">
        <f>ROUND(I142*H142,2)</f>
        <v>0</v>
      </c>
      <c r="BL142" s="17" t="s">
        <v>144</v>
      </c>
      <c r="BM142" s="214" t="s">
        <v>174</v>
      </c>
    </row>
    <row r="143" spans="1:65" s="2" customFormat="1" ht="21.75" customHeight="1">
      <c r="A143" s="34"/>
      <c r="B143" s="35"/>
      <c r="C143" s="202" t="s">
        <v>175</v>
      </c>
      <c r="D143" s="202" t="s">
        <v>146</v>
      </c>
      <c r="E143" s="203" t="s">
        <v>176</v>
      </c>
      <c r="F143" s="204" t="s">
        <v>177</v>
      </c>
      <c r="G143" s="205" t="s">
        <v>158</v>
      </c>
      <c r="H143" s="206">
        <v>5</v>
      </c>
      <c r="I143" s="207"/>
      <c r="J143" s="208">
        <f>ROUND(I143*H143,2)</f>
        <v>0</v>
      </c>
      <c r="K143" s="209"/>
      <c r="L143" s="39"/>
      <c r="M143" s="210" t="s">
        <v>1</v>
      </c>
      <c r="N143" s="211" t="s">
        <v>43</v>
      </c>
      <c r="O143" s="71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144</v>
      </c>
      <c r="AT143" s="214" t="s">
        <v>146</v>
      </c>
      <c r="AU143" s="214" t="s">
        <v>88</v>
      </c>
      <c r="AY143" s="17" t="s">
        <v>145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86</v>
      </c>
      <c r="BK143" s="215">
        <f>ROUND(I143*H143,2)</f>
        <v>0</v>
      </c>
      <c r="BL143" s="17" t="s">
        <v>144</v>
      </c>
      <c r="BM143" s="214" t="s">
        <v>178</v>
      </c>
    </row>
    <row r="144" spans="1:65" s="2" customFormat="1" ht="19.5">
      <c r="A144" s="34"/>
      <c r="B144" s="35"/>
      <c r="C144" s="36"/>
      <c r="D144" s="216" t="s">
        <v>150</v>
      </c>
      <c r="E144" s="36"/>
      <c r="F144" s="217" t="s">
        <v>179</v>
      </c>
      <c r="G144" s="36"/>
      <c r="H144" s="36"/>
      <c r="I144" s="115"/>
      <c r="J144" s="36"/>
      <c r="K144" s="36"/>
      <c r="L144" s="39"/>
      <c r="M144" s="218"/>
      <c r="N144" s="219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150</v>
      </c>
      <c r="AU144" s="17" t="s">
        <v>88</v>
      </c>
    </row>
    <row r="145" spans="1:65" s="2" customFormat="1" ht="21.75" customHeight="1">
      <c r="A145" s="34"/>
      <c r="B145" s="35"/>
      <c r="C145" s="202" t="s">
        <v>180</v>
      </c>
      <c r="D145" s="202" t="s">
        <v>146</v>
      </c>
      <c r="E145" s="203" t="s">
        <v>181</v>
      </c>
      <c r="F145" s="204" t="s">
        <v>182</v>
      </c>
      <c r="G145" s="205" t="s">
        <v>158</v>
      </c>
      <c r="H145" s="206">
        <v>4.6909999999999998</v>
      </c>
      <c r="I145" s="207"/>
      <c r="J145" s="208">
        <f>ROUND(I145*H145,2)</f>
        <v>0</v>
      </c>
      <c r="K145" s="209"/>
      <c r="L145" s="39"/>
      <c r="M145" s="210" t="s">
        <v>1</v>
      </c>
      <c r="N145" s="211" t="s">
        <v>43</v>
      </c>
      <c r="O145" s="71"/>
      <c r="P145" s="212">
        <f>O145*H145</f>
        <v>0</v>
      </c>
      <c r="Q145" s="212">
        <v>0</v>
      </c>
      <c r="R145" s="212">
        <f>Q145*H145</f>
        <v>0</v>
      </c>
      <c r="S145" s="212">
        <v>1.5940000000000001</v>
      </c>
      <c r="T145" s="213">
        <f>S145*H145</f>
        <v>7.4774539999999998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144</v>
      </c>
      <c r="AT145" s="214" t="s">
        <v>146</v>
      </c>
      <c r="AU145" s="214" t="s">
        <v>88</v>
      </c>
      <c r="AY145" s="17" t="s">
        <v>145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86</v>
      </c>
      <c r="BK145" s="215">
        <f>ROUND(I145*H145,2)</f>
        <v>0</v>
      </c>
      <c r="BL145" s="17" t="s">
        <v>144</v>
      </c>
      <c r="BM145" s="214" t="s">
        <v>183</v>
      </c>
    </row>
    <row r="146" spans="1:65" s="2" customFormat="1" ht="16.5" customHeight="1">
      <c r="A146" s="34"/>
      <c r="B146" s="35"/>
      <c r="C146" s="202" t="s">
        <v>184</v>
      </c>
      <c r="D146" s="202" t="s">
        <v>146</v>
      </c>
      <c r="E146" s="203" t="s">
        <v>185</v>
      </c>
      <c r="F146" s="204" t="s">
        <v>186</v>
      </c>
      <c r="G146" s="205" t="s">
        <v>187</v>
      </c>
      <c r="H146" s="206">
        <v>2.98</v>
      </c>
      <c r="I146" s="207"/>
      <c r="J146" s="208">
        <f>ROUND(I146*H146,2)</f>
        <v>0</v>
      </c>
      <c r="K146" s="209"/>
      <c r="L146" s="39"/>
      <c r="M146" s="210" t="s">
        <v>1</v>
      </c>
      <c r="N146" s="211" t="s">
        <v>43</v>
      </c>
      <c r="O146" s="71"/>
      <c r="P146" s="212">
        <f>O146*H146</f>
        <v>0</v>
      </c>
      <c r="Q146" s="212">
        <v>0</v>
      </c>
      <c r="R146" s="212">
        <f>Q146*H146</f>
        <v>0</v>
      </c>
      <c r="S146" s="212">
        <v>0.17599999999999999</v>
      </c>
      <c r="T146" s="213">
        <f>S146*H146</f>
        <v>0.52447999999999995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144</v>
      </c>
      <c r="AT146" s="214" t="s">
        <v>146</v>
      </c>
      <c r="AU146" s="214" t="s">
        <v>88</v>
      </c>
      <c r="AY146" s="17" t="s">
        <v>145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7" t="s">
        <v>86</v>
      </c>
      <c r="BK146" s="215">
        <f>ROUND(I146*H146,2)</f>
        <v>0</v>
      </c>
      <c r="BL146" s="17" t="s">
        <v>144</v>
      </c>
      <c r="BM146" s="214" t="s">
        <v>188</v>
      </c>
    </row>
    <row r="147" spans="1:65" s="13" customFormat="1" ht="11.25">
      <c r="B147" s="222"/>
      <c r="C147" s="223"/>
      <c r="D147" s="216" t="s">
        <v>160</v>
      </c>
      <c r="E147" s="224" t="s">
        <v>1</v>
      </c>
      <c r="F147" s="225" t="s">
        <v>189</v>
      </c>
      <c r="G147" s="223"/>
      <c r="H147" s="226">
        <v>2.98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160</v>
      </c>
      <c r="AU147" s="232" t="s">
        <v>88</v>
      </c>
      <c r="AV147" s="13" t="s">
        <v>88</v>
      </c>
      <c r="AW147" s="13" t="s">
        <v>34</v>
      </c>
      <c r="AX147" s="13" t="s">
        <v>86</v>
      </c>
      <c r="AY147" s="232" t="s">
        <v>145</v>
      </c>
    </row>
    <row r="148" spans="1:65" s="12" customFormat="1" ht="22.9" customHeight="1">
      <c r="B148" s="188"/>
      <c r="C148" s="189"/>
      <c r="D148" s="190" t="s">
        <v>77</v>
      </c>
      <c r="E148" s="220" t="s">
        <v>190</v>
      </c>
      <c r="F148" s="220" t="s">
        <v>191</v>
      </c>
      <c r="G148" s="189"/>
      <c r="H148" s="189"/>
      <c r="I148" s="192"/>
      <c r="J148" s="221">
        <f>BK148</f>
        <v>0</v>
      </c>
      <c r="K148" s="189"/>
      <c r="L148" s="194"/>
      <c r="M148" s="195"/>
      <c r="N148" s="196"/>
      <c r="O148" s="196"/>
      <c r="P148" s="197">
        <f>SUM(P149:P158)</f>
        <v>0</v>
      </c>
      <c r="Q148" s="196"/>
      <c r="R148" s="197">
        <f>SUM(R149:R158)</f>
        <v>0</v>
      </c>
      <c r="S148" s="196"/>
      <c r="T148" s="198">
        <f>SUM(T149:T158)</f>
        <v>0</v>
      </c>
      <c r="AR148" s="199" t="s">
        <v>86</v>
      </c>
      <c r="AT148" s="200" t="s">
        <v>77</v>
      </c>
      <c r="AU148" s="200" t="s">
        <v>86</v>
      </c>
      <c r="AY148" s="199" t="s">
        <v>145</v>
      </c>
      <c r="BK148" s="201">
        <f>SUM(BK149:BK158)</f>
        <v>0</v>
      </c>
    </row>
    <row r="149" spans="1:65" s="2" customFormat="1" ht="21.75" customHeight="1">
      <c r="A149" s="34"/>
      <c r="B149" s="35"/>
      <c r="C149" s="202" t="s">
        <v>192</v>
      </c>
      <c r="D149" s="202" t="s">
        <v>146</v>
      </c>
      <c r="E149" s="203" t="s">
        <v>193</v>
      </c>
      <c r="F149" s="204" t="s">
        <v>194</v>
      </c>
      <c r="G149" s="205" t="s">
        <v>195</v>
      </c>
      <c r="H149" s="206">
        <v>27.071000000000002</v>
      </c>
      <c r="I149" s="207"/>
      <c r="J149" s="208">
        <f>ROUND(I149*H149,2)</f>
        <v>0</v>
      </c>
      <c r="K149" s="209"/>
      <c r="L149" s="39"/>
      <c r="M149" s="210" t="s">
        <v>1</v>
      </c>
      <c r="N149" s="211" t="s">
        <v>43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144</v>
      </c>
      <c r="AT149" s="214" t="s">
        <v>146</v>
      </c>
      <c r="AU149" s="214" t="s">
        <v>88</v>
      </c>
      <c r="AY149" s="17" t="s">
        <v>145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86</v>
      </c>
      <c r="BK149" s="215">
        <f>ROUND(I149*H149,2)</f>
        <v>0</v>
      </c>
      <c r="BL149" s="17" t="s">
        <v>144</v>
      </c>
      <c r="BM149" s="214" t="s">
        <v>196</v>
      </c>
    </row>
    <row r="150" spans="1:65" s="2" customFormat="1" ht="21.75" customHeight="1">
      <c r="A150" s="34"/>
      <c r="B150" s="35"/>
      <c r="C150" s="202" t="s">
        <v>169</v>
      </c>
      <c r="D150" s="202" t="s">
        <v>146</v>
      </c>
      <c r="E150" s="203" t="s">
        <v>197</v>
      </c>
      <c r="F150" s="204" t="s">
        <v>198</v>
      </c>
      <c r="G150" s="205" t="s">
        <v>195</v>
      </c>
      <c r="H150" s="206">
        <v>27.071000000000002</v>
      </c>
      <c r="I150" s="207"/>
      <c r="J150" s="208">
        <f>ROUND(I150*H150,2)</f>
        <v>0</v>
      </c>
      <c r="K150" s="209"/>
      <c r="L150" s="39"/>
      <c r="M150" s="210" t="s">
        <v>1</v>
      </c>
      <c r="N150" s="211" t="s">
        <v>43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144</v>
      </c>
      <c r="AT150" s="214" t="s">
        <v>146</v>
      </c>
      <c r="AU150" s="214" t="s">
        <v>88</v>
      </c>
      <c r="AY150" s="17" t="s">
        <v>145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86</v>
      </c>
      <c r="BK150" s="215">
        <f>ROUND(I150*H150,2)</f>
        <v>0</v>
      </c>
      <c r="BL150" s="17" t="s">
        <v>144</v>
      </c>
      <c r="BM150" s="214" t="s">
        <v>199</v>
      </c>
    </row>
    <row r="151" spans="1:65" s="2" customFormat="1" ht="21.75" customHeight="1">
      <c r="A151" s="34"/>
      <c r="B151" s="35"/>
      <c r="C151" s="202" t="s">
        <v>200</v>
      </c>
      <c r="D151" s="202" t="s">
        <v>146</v>
      </c>
      <c r="E151" s="203" t="s">
        <v>201</v>
      </c>
      <c r="F151" s="204" t="s">
        <v>202</v>
      </c>
      <c r="G151" s="205" t="s">
        <v>195</v>
      </c>
      <c r="H151" s="206">
        <v>514.34900000000005</v>
      </c>
      <c r="I151" s="207"/>
      <c r="J151" s="208">
        <f>ROUND(I151*H151,2)</f>
        <v>0</v>
      </c>
      <c r="K151" s="209"/>
      <c r="L151" s="39"/>
      <c r="M151" s="210" t="s">
        <v>1</v>
      </c>
      <c r="N151" s="211" t="s">
        <v>43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144</v>
      </c>
      <c r="AT151" s="214" t="s">
        <v>146</v>
      </c>
      <c r="AU151" s="214" t="s">
        <v>88</v>
      </c>
      <c r="AY151" s="17" t="s">
        <v>145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86</v>
      </c>
      <c r="BK151" s="215">
        <f>ROUND(I151*H151,2)</f>
        <v>0</v>
      </c>
      <c r="BL151" s="17" t="s">
        <v>144</v>
      </c>
      <c r="BM151" s="214" t="s">
        <v>203</v>
      </c>
    </row>
    <row r="152" spans="1:65" s="13" customFormat="1" ht="11.25">
      <c r="B152" s="222"/>
      <c r="C152" s="223"/>
      <c r="D152" s="216" t="s">
        <v>160</v>
      </c>
      <c r="E152" s="223"/>
      <c r="F152" s="225" t="s">
        <v>204</v>
      </c>
      <c r="G152" s="223"/>
      <c r="H152" s="226">
        <v>514.34900000000005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160</v>
      </c>
      <c r="AU152" s="232" t="s">
        <v>88</v>
      </c>
      <c r="AV152" s="13" t="s">
        <v>88</v>
      </c>
      <c r="AW152" s="13" t="s">
        <v>4</v>
      </c>
      <c r="AX152" s="13" t="s">
        <v>86</v>
      </c>
      <c r="AY152" s="232" t="s">
        <v>145</v>
      </c>
    </row>
    <row r="153" spans="1:65" s="2" customFormat="1" ht="21.75" customHeight="1">
      <c r="A153" s="34"/>
      <c r="B153" s="35"/>
      <c r="C153" s="202" t="s">
        <v>205</v>
      </c>
      <c r="D153" s="202" t="s">
        <v>146</v>
      </c>
      <c r="E153" s="203" t="s">
        <v>206</v>
      </c>
      <c r="F153" s="204" t="s">
        <v>207</v>
      </c>
      <c r="G153" s="205" t="s">
        <v>195</v>
      </c>
      <c r="H153" s="206">
        <v>2.694</v>
      </c>
      <c r="I153" s="207"/>
      <c r="J153" s="208">
        <f>ROUND(I153*H153,2)</f>
        <v>0</v>
      </c>
      <c r="K153" s="209"/>
      <c r="L153" s="39"/>
      <c r="M153" s="210" t="s">
        <v>1</v>
      </c>
      <c r="N153" s="211" t="s">
        <v>43</v>
      </c>
      <c r="O153" s="71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144</v>
      </c>
      <c r="AT153" s="214" t="s">
        <v>146</v>
      </c>
      <c r="AU153" s="214" t="s">
        <v>88</v>
      </c>
      <c r="AY153" s="17" t="s">
        <v>145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86</v>
      </c>
      <c r="BK153" s="215">
        <f>ROUND(I153*H153,2)</f>
        <v>0</v>
      </c>
      <c r="BL153" s="17" t="s">
        <v>144</v>
      </c>
      <c r="BM153" s="214" t="s">
        <v>208</v>
      </c>
    </row>
    <row r="154" spans="1:65" s="2" customFormat="1" ht="78">
      <c r="A154" s="34"/>
      <c r="B154" s="35"/>
      <c r="C154" s="36"/>
      <c r="D154" s="216" t="s">
        <v>150</v>
      </c>
      <c r="E154" s="36"/>
      <c r="F154" s="217" t="s">
        <v>209</v>
      </c>
      <c r="G154" s="36"/>
      <c r="H154" s="36"/>
      <c r="I154" s="115"/>
      <c r="J154" s="36"/>
      <c r="K154" s="36"/>
      <c r="L154" s="39"/>
      <c r="M154" s="218"/>
      <c r="N154" s="219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150</v>
      </c>
      <c r="AU154" s="17" t="s">
        <v>88</v>
      </c>
    </row>
    <row r="155" spans="1:65" s="2" customFormat="1" ht="44.25" customHeight="1">
      <c r="A155" s="34"/>
      <c r="B155" s="35"/>
      <c r="C155" s="202" t="s">
        <v>210</v>
      </c>
      <c r="D155" s="202" t="s">
        <v>146</v>
      </c>
      <c r="E155" s="203" t="s">
        <v>211</v>
      </c>
      <c r="F155" s="204" t="s">
        <v>212</v>
      </c>
      <c r="G155" s="205" t="s">
        <v>195</v>
      </c>
      <c r="H155" s="206">
        <v>8.0020000000000007</v>
      </c>
      <c r="I155" s="207"/>
      <c r="J155" s="208">
        <f>ROUND(I155*H155,2)</f>
        <v>0</v>
      </c>
      <c r="K155" s="209"/>
      <c r="L155" s="39"/>
      <c r="M155" s="210" t="s">
        <v>1</v>
      </c>
      <c r="N155" s="211" t="s">
        <v>43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144</v>
      </c>
      <c r="AT155" s="214" t="s">
        <v>146</v>
      </c>
      <c r="AU155" s="214" t="s">
        <v>88</v>
      </c>
      <c r="AY155" s="17" t="s">
        <v>145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86</v>
      </c>
      <c r="BK155" s="215">
        <f>ROUND(I155*H155,2)</f>
        <v>0</v>
      </c>
      <c r="BL155" s="17" t="s">
        <v>144</v>
      </c>
      <c r="BM155" s="214" t="s">
        <v>213</v>
      </c>
    </row>
    <row r="156" spans="1:65" s="2" customFormat="1" ht="21.75" customHeight="1">
      <c r="A156" s="34"/>
      <c r="B156" s="35"/>
      <c r="C156" s="202" t="s">
        <v>214</v>
      </c>
      <c r="D156" s="202" t="s">
        <v>146</v>
      </c>
      <c r="E156" s="203" t="s">
        <v>215</v>
      </c>
      <c r="F156" s="204" t="s">
        <v>216</v>
      </c>
      <c r="G156" s="205" t="s">
        <v>195</v>
      </c>
      <c r="H156" s="206">
        <v>16.375</v>
      </c>
      <c r="I156" s="207"/>
      <c r="J156" s="208">
        <f>ROUND(I156*H156,2)</f>
        <v>0</v>
      </c>
      <c r="K156" s="209"/>
      <c r="L156" s="39"/>
      <c r="M156" s="210" t="s">
        <v>1</v>
      </c>
      <c r="N156" s="211" t="s">
        <v>43</v>
      </c>
      <c r="O156" s="71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144</v>
      </c>
      <c r="AT156" s="214" t="s">
        <v>146</v>
      </c>
      <c r="AU156" s="214" t="s">
        <v>88</v>
      </c>
      <c r="AY156" s="17" t="s">
        <v>145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7" t="s">
        <v>86</v>
      </c>
      <c r="BK156" s="215">
        <f>ROUND(I156*H156,2)</f>
        <v>0</v>
      </c>
      <c r="BL156" s="17" t="s">
        <v>144</v>
      </c>
      <c r="BM156" s="214" t="s">
        <v>217</v>
      </c>
    </row>
    <row r="157" spans="1:65" s="2" customFormat="1" ht="21.75" customHeight="1">
      <c r="A157" s="34"/>
      <c r="B157" s="35"/>
      <c r="C157" s="202" t="s">
        <v>218</v>
      </c>
      <c r="D157" s="202" t="s">
        <v>146</v>
      </c>
      <c r="E157" s="203" t="s">
        <v>219</v>
      </c>
      <c r="F157" s="204" t="s">
        <v>220</v>
      </c>
      <c r="G157" s="205" t="s">
        <v>195</v>
      </c>
      <c r="H157" s="206">
        <v>2.694</v>
      </c>
      <c r="I157" s="207"/>
      <c r="J157" s="208">
        <f>ROUND(I157*H157,2)</f>
        <v>0</v>
      </c>
      <c r="K157" s="209"/>
      <c r="L157" s="39"/>
      <c r="M157" s="210" t="s">
        <v>1</v>
      </c>
      <c r="N157" s="211" t="s">
        <v>43</v>
      </c>
      <c r="O157" s="71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144</v>
      </c>
      <c r="AT157" s="214" t="s">
        <v>146</v>
      </c>
      <c r="AU157" s="214" t="s">
        <v>88</v>
      </c>
      <c r="AY157" s="17" t="s">
        <v>145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86</v>
      </c>
      <c r="BK157" s="215">
        <f>ROUND(I157*H157,2)</f>
        <v>0</v>
      </c>
      <c r="BL157" s="17" t="s">
        <v>144</v>
      </c>
      <c r="BM157" s="214" t="s">
        <v>221</v>
      </c>
    </row>
    <row r="158" spans="1:65" s="13" customFormat="1" ht="11.25">
      <c r="B158" s="222"/>
      <c r="C158" s="223"/>
      <c r="D158" s="216" t="s">
        <v>160</v>
      </c>
      <c r="E158" s="224" t="s">
        <v>1</v>
      </c>
      <c r="F158" s="225" t="s">
        <v>222</v>
      </c>
      <c r="G158" s="223"/>
      <c r="H158" s="226">
        <v>2.694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160</v>
      </c>
      <c r="AU158" s="232" t="s">
        <v>88</v>
      </c>
      <c r="AV158" s="13" t="s">
        <v>88</v>
      </c>
      <c r="AW158" s="13" t="s">
        <v>34</v>
      </c>
      <c r="AX158" s="13" t="s">
        <v>86</v>
      </c>
      <c r="AY158" s="232" t="s">
        <v>145</v>
      </c>
    </row>
    <row r="159" spans="1:65" s="12" customFormat="1" ht="22.9" customHeight="1">
      <c r="B159" s="188"/>
      <c r="C159" s="189"/>
      <c r="D159" s="190" t="s">
        <v>77</v>
      </c>
      <c r="E159" s="220" t="s">
        <v>223</v>
      </c>
      <c r="F159" s="220" t="s">
        <v>224</v>
      </c>
      <c r="G159" s="189"/>
      <c r="H159" s="189"/>
      <c r="I159" s="192"/>
      <c r="J159" s="221">
        <f>BK159</f>
        <v>0</v>
      </c>
      <c r="K159" s="189"/>
      <c r="L159" s="194"/>
      <c r="M159" s="195"/>
      <c r="N159" s="196"/>
      <c r="O159" s="196"/>
      <c r="P159" s="197">
        <f>P160</f>
        <v>0</v>
      </c>
      <c r="Q159" s="196"/>
      <c r="R159" s="197">
        <f>R160</f>
        <v>0</v>
      </c>
      <c r="S159" s="196"/>
      <c r="T159" s="198">
        <f>T160</f>
        <v>0</v>
      </c>
      <c r="AR159" s="199" t="s">
        <v>86</v>
      </c>
      <c r="AT159" s="200" t="s">
        <v>77</v>
      </c>
      <c r="AU159" s="200" t="s">
        <v>86</v>
      </c>
      <c r="AY159" s="199" t="s">
        <v>145</v>
      </c>
      <c r="BK159" s="201">
        <f>BK160</f>
        <v>0</v>
      </c>
    </row>
    <row r="160" spans="1:65" s="2" customFormat="1" ht="16.5" customHeight="1">
      <c r="A160" s="34"/>
      <c r="B160" s="35"/>
      <c r="C160" s="202" t="s">
        <v>8</v>
      </c>
      <c r="D160" s="202" t="s">
        <v>146</v>
      </c>
      <c r="E160" s="203" t="s">
        <v>225</v>
      </c>
      <c r="F160" s="204" t="s">
        <v>226</v>
      </c>
      <c r="G160" s="205" t="s">
        <v>195</v>
      </c>
      <c r="H160" s="206">
        <v>11.875999999999999</v>
      </c>
      <c r="I160" s="207"/>
      <c r="J160" s="208">
        <f>ROUND(I160*H160,2)</f>
        <v>0</v>
      </c>
      <c r="K160" s="209"/>
      <c r="L160" s="39"/>
      <c r="M160" s="210" t="s">
        <v>1</v>
      </c>
      <c r="N160" s="211" t="s">
        <v>43</v>
      </c>
      <c r="O160" s="71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4" t="s">
        <v>144</v>
      </c>
      <c r="AT160" s="214" t="s">
        <v>146</v>
      </c>
      <c r="AU160" s="214" t="s">
        <v>88</v>
      </c>
      <c r="AY160" s="17" t="s">
        <v>145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7" t="s">
        <v>86</v>
      </c>
      <c r="BK160" s="215">
        <f>ROUND(I160*H160,2)</f>
        <v>0</v>
      </c>
      <c r="BL160" s="17" t="s">
        <v>144</v>
      </c>
      <c r="BM160" s="214" t="s">
        <v>227</v>
      </c>
    </row>
    <row r="161" spans="1:65" s="12" customFormat="1" ht="25.9" customHeight="1">
      <c r="B161" s="188"/>
      <c r="C161" s="189"/>
      <c r="D161" s="190" t="s">
        <v>77</v>
      </c>
      <c r="E161" s="191" t="s">
        <v>228</v>
      </c>
      <c r="F161" s="191" t="s">
        <v>229</v>
      </c>
      <c r="G161" s="189"/>
      <c r="H161" s="189"/>
      <c r="I161" s="192"/>
      <c r="J161" s="193">
        <f>BK161</f>
        <v>0</v>
      </c>
      <c r="K161" s="189"/>
      <c r="L161" s="194"/>
      <c r="M161" s="195"/>
      <c r="N161" s="196"/>
      <c r="O161" s="196"/>
      <c r="P161" s="197">
        <f>P162+P166+P224+P269+P275+P282</f>
        <v>0</v>
      </c>
      <c r="Q161" s="196"/>
      <c r="R161" s="197">
        <f>R162+R166+R224+R269+R275+R282</f>
        <v>25.116564659999995</v>
      </c>
      <c r="S161" s="196"/>
      <c r="T161" s="198">
        <f>T162+T166+T224+T269+T275+T282</f>
        <v>19.068989999999999</v>
      </c>
      <c r="AR161" s="199" t="s">
        <v>88</v>
      </c>
      <c r="AT161" s="200" t="s">
        <v>77</v>
      </c>
      <c r="AU161" s="200" t="s">
        <v>78</v>
      </c>
      <c r="AY161" s="199" t="s">
        <v>145</v>
      </c>
      <c r="BK161" s="201">
        <f>BK162+BK166+BK224+BK269+BK275+BK282</f>
        <v>0</v>
      </c>
    </row>
    <row r="162" spans="1:65" s="12" customFormat="1" ht="22.9" customHeight="1">
      <c r="B162" s="188"/>
      <c r="C162" s="189"/>
      <c r="D162" s="190" t="s">
        <v>77</v>
      </c>
      <c r="E162" s="220" t="s">
        <v>230</v>
      </c>
      <c r="F162" s="220" t="s">
        <v>231</v>
      </c>
      <c r="G162" s="189"/>
      <c r="H162" s="189"/>
      <c r="I162" s="192"/>
      <c r="J162" s="221">
        <f>BK162</f>
        <v>0</v>
      </c>
      <c r="K162" s="189"/>
      <c r="L162" s="194"/>
      <c r="M162" s="195"/>
      <c r="N162" s="196"/>
      <c r="O162" s="196"/>
      <c r="P162" s="197">
        <f>SUM(P163:P165)</f>
        <v>0</v>
      </c>
      <c r="Q162" s="196"/>
      <c r="R162" s="197">
        <f>SUM(R163:R165)</f>
        <v>0.23699999999999999</v>
      </c>
      <c r="S162" s="196"/>
      <c r="T162" s="198">
        <f>SUM(T163:T165)</f>
        <v>0</v>
      </c>
      <c r="AR162" s="199" t="s">
        <v>88</v>
      </c>
      <c r="AT162" s="200" t="s">
        <v>77</v>
      </c>
      <c r="AU162" s="200" t="s">
        <v>86</v>
      </c>
      <c r="AY162" s="199" t="s">
        <v>145</v>
      </c>
      <c r="BK162" s="201">
        <f>SUM(BK163:BK165)</f>
        <v>0</v>
      </c>
    </row>
    <row r="163" spans="1:65" s="2" customFormat="1" ht="21.75" customHeight="1">
      <c r="A163" s="34"/>
      <c r="B163" s="35"/>
      <c r="C163" s="202" t="s">
        <v>232</v>
      </c>
      <c r="D163" s="202" t="s">
        <v>146</v>
      </c>
      <c r="E163" s="203" t="s">
        <v>233</v>
      </c>
      <c r="F163" s="204" t="s">
        <v>234</v>
      </c>
      <c r="G163" s="205" t="s">
        <v>167</v>
      </c>
      <c r="H163" s="206">
        <v>3</v>
      </c>
      <c r="I163" s="207"/>
      <c r="J163" s="208">
        <f>ROUND(I163*H163,2)</f>
        <v>0</v>
      </c>
      <c r="K163" s="209"/>
      <c r="L163" s="39"/>
      <c r="M163" s="210" t="s">
        <v>1</v>
      </c>
      <c r="N163" s="211" t="s">
        <v>43</v>
      </c>
      <c r="O163" s="71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232</v>
      </c>
      <c r="AT163" s="214" t="s">
        <v>146</v>
      </c>
      <c r="AU163" s="214" t="s">
        <v>88</v>
      </c>
      <c r="AY163" s="17" t="s">
        <v>145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86</v>
      </c>
      <c r="BK163" s="215">
        <f>ROUND(I163*H163,2)</f>
        <v>0</v>
      </c>
      <c r="BL163" s="17" t="s">
        <v>232</v>
      </c>
      <c r="BM163" s="214" t="s">
        <v>235</v>
      </c>
    </row>
    <row r="164" spans="1:65" s="2" customFormat="1" ht="16.5" customHeight="1">
      <c r="A164" s="34"/>
      <c r="B164" s="35"/>
      <c r="C164" s="244" t="s">
        <v>236</v>
      </c>
      <c r="D164" s="244" t="s">
        <v>237</v>
      </c>
      <c r="E164" s="245" t="s">
        <v>238</v>
      </c>
      <c r="F164" s="246" t="s">
        <v>239</v>
      </c>
      <c r="G164" s="247" t="s">
        <v>167</v>
      </c>
      <c r="H164" s="248">
        <v>3</v>
      </c>
      <c r="I164" s="249"/>
      <c r="J164" s="250">
        <f>ROUND(I164*H164,2)</f>
        <v>0</v>
      </c>
      <c r="K164" s="251"/>
      <c r="L164" s="252"/>
      <c r="M164" s="253" t="s">
        <v>1</v>
      </c>
      <c r="N164" s="254" t="s">
        <v>43</v>
      </c>
      <c r="O164" s="71"/>
      <c r="P164" s="212">
        <f>O164*H164</f>
        <v>0</v>
      </c>
      <c r="Q164" s="212">
        <v>7.9000000000000001E-2</v>
      </c>
      <c r="R164" s="212">
        <f>Q164*H164</f>
        <v>0.23699999999999999</v>
      </c>
      <c r="S164" s="212">
        <v>0</v>
      </c>
      <c r="T164" s="21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240</v>
      </c>
      <c r="AT164" s="214" t="s">
        <v>237</v>
      </c>
      <c r="AU164" s="214" t="s">
        <v>88</v>
      </c>
      <c r="AY164" s="17" t="s">
        <v>145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86</v>
      </c>
      <c r="BK164" s="215">
        <f>ROUND(I164*H164,2)</f>
        <v>0</v>
      </c>
      <c r="BL164" s="17" t="s">
        <v>232</v>
      </c>
      <c r="BM164" s="214" t="s">
        <v>241</v>
      </c>
    </row>
    <row r="165" spans="1:65" s="2" customFormat="1" ht="33" customHeight="1">
      <c r="A165" s="34"/>
      <c r="B165" s="35"/>
      <c r="C165" s="202" t="s">
        <v>242</v>
      </c>
      <c r="D165" s="202" t="s">
        <v>146</v>
      </c>
      <c r="E165" s="203" t="s">
        <v>243</v>
      </c>
      <c r="F165" s="204" t="s">
        <v>244</v>
      </c>
      <c r="G165" s="205" t="s">
        <v>173</v>
      </c>
      <c r="H165" s="206">
        <v>1</v>
      </c>
      <c r="I165" s="207"/>
      <c r="J165" s="208">
        <f>ROUND(I165*H165,2)</f>
        <v>0</v>
      </c>
      <c r="K165" s="209"/>
      <c r="L165" s="39"/>
      <c r="M165" s="210" t="s">
        <v>1</v>
      </c>
      <c r="N165" s="211" t="s">
        <v>43</v>
      </c>
      <c r="O165" s="7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232</v>
      </c>
      <c r="AT165" s="214" t="s">
        <v>146</v>
      </c>
      <c r="AU165" s="214" t="s">
        <v>88</v>
      </c>
      <c r="AY165" s="17" t="s">
        <v>145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86</v>
      </c>
      <c r="BK165" s="215">
        <f>ROUND(I165*H165,2)</f>
        <v>0</v>
      </c>
      <c r="BL165" s="17" t="s">
        <v>232</v>
      </c>
      <c r="BM165" s="214" t="s">
        <v>245</v>
      </c>
    </row>
    <row r="166" spans="1:65" s="12" customFormat="1" ht="22.9" customHeight="1">
      <c r="B166" s="188"/>
      <c r="C166" s="189"/>
      <c r="D166" s="190" t="s">
        <v>77</v>
      </c>
      <c r="E166" s="220" t="s">
        <v>246</v>
      </c>
      <c r="F166" s="220" t="s">
        <v>247</v>
      </c>
      <c r="G166" s="189"/>
      <c r="H166" s="189"/>
      <c r="I166" s="192"/>
      <c r="J166" s="221">
        <f>BK166</f>
        <v>0</v>
      </c>
      <c r="K166" s="189"/>
      <c r="L166" s="194"/>
      <c r="M166" s="195"/>
      <c r="N166" s="196"/>
      <c r="O166" s="196"/>
      <c r="P166" s="197">
        <f>SUM(P167:P223)</f>
        <v>0</v>
      </c>
      <c r="Q166" s="196"/>
      <c r="R166" s="197">
        <f>SUM(R167:R223)</f>
        <v>17.618648959999998</v>
      </c>
      <c r="S166" s="196"/>
      <c r="T166" s="198">
        <f>SUM(T167:T223)</f>
        <v>16.375239999999998</v>
      </c>
      <c r="AR166" s="199" t="s">
        <v>88</v>
      </c>
      <c r="AT166" s="200" t="s">
        <v>77</v>
      </c>
      <c r="AU166" s="200" t="s">
        <v>86</v>
      </c>
      <c r="AY166" s="199" t="s">
        <v>145</v>
      </c>
      <c r="BK166" s="201">
        <f>SUM(BK167:BK223)</f>
        <v>0</v>
      </c>
    </row>
    <row r="167" spans="1:65" s="2" customFormat="1" ht="16.5" customHeight="1">
      <c r="A167" s="34"/>
      <c r="B167" s="35"/>
      <c r="C167" s="202" t="s">
        <v>248</v>
      </c>
      <c r="D167" s="202" t="s">
        <v>146</v>
      </c>
      <c r="E167" s="203" t="s">
        <v>249</v>
      </c>
      <c r="F167" s="204" t="s">
        <v>250</v>
      </c>
      <c r="G167" s="205" t="s">
        <v>251</v>
      </c>
      <c r="H167" s="206">
        <v>891.2</v>
      </c>
      <c r="I167" s="207"/>
      <c r="J167" s="208">
        <f>ROUND(I167*H167,2)</f>
        <v>0</v>
      </c>
      <c r="K167" s="209"/>
      <c r="L167" s="39"/>
      <c r="M167" s="210" t="s">
        <v>1</v>
      </c>
      <c r="N167" s="211" t="s">
        <v>43</v>
      </c>
      <c r="O167" s="71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232</v>
      </c>
      <c r="AT167" s="214" t="s">
        <v>146</v>
      </c>
      <c r="AU167" s="214" t="s">
        <v>88</v>
      </c>
      <c r="AY167" s="17" t="s">
        <v>145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86</v>
      </c>
      <c r="BK167" s="215">
        <f>ROUND(I167*H167,2)</f>
        <v>0</v>
      </c>
      <c r="BL167" s="17" t="s">
        <v>232</v>
      </c>
      <c r="BM167" s="214" t="s">
        <v>252</v>
      </c>
    </row>
    <row r="168" spans="1:65" s="13" customFormat="1" ht="11.25">
      <c r="B168" s="222"/>
      <c r="C168" s="223"/>
      <c r="D168" s="216" t="s">
        <v>160</v>
      </c>
      <c r="E168" s="224" t="s">
        <v>1</v>
      </c>
      <c r="F168" s="225" t="s">
        <v>253</v>
      </c>
      <c r="G168" s="223"/>
      <c r="H168" s="226">
        <v>260.39999999999998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160</v>
      </c>
      <c r="AU168" s="232" t="s">
        <v>88</v>
      </c>
      <c r="AV168" s="13" t="s">
        <v>88</v>
      </c>
      <c r="AW168" s="13" t="s">
        <v>34</v>
      </c>
      <c r="AX168" s="13" t="s">
        <v>78</v>
      </c>
      <c r="AY168" s="232" t="s">
        <v>145</v>
      </c>
    </row>
    <row r="169" spans="1:65" s="13" customFormat="1" ht="11.25">
      <c r="B169" s="222"/>
      <c r="C169" s="223"/>
      <c r="D169" s="216" t="s">
        <v>160</v>
      </c>
      <c r="E169" s="224" t="s">
        <v>1</v>
      </c>
      <c r="F169" s="225" t="s">
        <v>254</v>
      </c>
      <c r="G169" s="223"/>
      <c r="H169" s="226">
        <v>347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160</v>
      </c>
      <c r="AU169" s="232" t="s">
        <v>88</v>
      </c>
      <c r="AV169" s="13" t="s">
        <v>88</v>
      </c>
      <c r="AW169" s="13" t="s">
        <v>34</v>
      </c>
      <c r="AX169" s="13" t="s">
        <v>78</v>
      </c>
      <c r="AY169" s="232" t="s">
        <v>145</v>
      </c>
    </row>
    <row r="170" spans="1:65" s="13" customFormat="1" ht="11.25">
      <c r="B170" s="222"/>
      <c r="C170" s="223"/>
      <c r="D170" s="216" t="s">
        <v>160</v>
      </c>
      <c r="E170" s="224" t="s">
        <v>1</v>
      </c>
      <c r="F170" s="225" t="s">
        <v>255</v>
      </c>
      <c r="G170" s="223"/>
      <c r="H170" s="226">
        <v>283.8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160</v>
      </c>
      <c r="AU170" s="232" t="s">
        <v>88</v>
      </c>
      <c r="AV170" s="13" t="s">
        <v>88</v>
      </c>
      <c r="AW170" s="13" t="s">
        <v>34</v>
      </c>
      <c r="AX170" s="13" t="s">
        <v>78</v>
      </c>
      <c r="AY170" s="232" t="s">
        <v>145</v>
      </c>
    </row>
    <row r="171" spans="1:65" s="14" customFormat="1" ht="11.25">
      <c r="B171" s="233"/>
      <c r="C171" s="234"/>
      <c r="D171" s="216" t="s">
        <v>160</v>
      </c>
      <c r="E171" s="235" t="s">
        <v>1</v>
      </c>
      <c r="F171" s="236" t="s">
        <v>164</v>
      </c>
      <c r="G171" s="234"/>
      <c r="H171" s="237">
        <v>891.2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160</v>
      </c>
      <c r="AU171" s="243" t="s">
        <v>88</v>
      </c>
      <c r="AV171" s="14" t="s">
        <v>144</v>
      </c>
      <c r="AW171" s="14" t="s">
        <v>34</v>
      </c>
      <c r="AX171" s="14" t="s">
        <v>86</v>
      </c>
      <c r="AY171" s="243" t="s">
        <v>145</v>
      </c>
    </row>
    <row r="172" spans="1:65" s="2" customFormat="1" ht="21.75" customHeight="1">
      <c r="A172" s="34"/>
      <c r="B172" s="35"/>
      <c r="C172" s="202" t="s">
        <v>256</v>
      </c>
      <c r="D172" s="202" t="s">
        <v>146</v>
      </c>
      <c r="E172" s="203" t="s">
        <v>257</v>
      </c>
      <c r="F172" s="204" t="s">
        <v>258</v>
      </c>
      <c r="G172" s="205" t="s">
        <v>251</v>
      </c>
      <c r="H172" s="206">
        <v>267.36</v>
      </c>
      <c r="I172" s="207"/>
      <c r="J172" s="208">
        <f>ROUND(I172*H172,2)</f>
        <v>0</v>
      </c>
      <c r="K172" s="209"/>
      <c r="L172" s="39"/>
      <c r="M172" s="210" t="s">
        <v>1</v>
      </c>
      <c r="N172" s="211" t="s">
        <v>43</v>
      </c>
      <c r="O172" s="71"/>
      <c r="P172" s="212">
        <f>O172*H172</f>
        <v>0</v>
      </c>
      <c r="Q172" s="212">
        <v>1.363E-2</v>
      </c>
      <c r="R172" s="212">
        <f>Q172*H172</f>
        <v>3.6441167999999999</v>
      </c>
      <c r="S172" s="212">
        <v>1.4E-2</v>
      </c>
      <c r="T172" s="213">
        <f>S172*H172</f>
        <v>3.7430400000000001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4" t="s">
        <v>232</v>
      </c>
      <c r="AT172" s="214" t="s">
        <v>146</v>
      </c>
      <c r="AU172" s="214" t="s">
        <v>88</v>
      </c>
      <c r="AY172" s="17" t="s">
        <v>145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7" t="s">
        <v>86</v>
      </c>
      <c r="BK172" s="215">
        <f>ROUND(I172*H172,2)</f>
        <v>0</v>
      </c>
      <c r="BL172" s="17" t="s">
        <v>232</v>
      </c>
      <c r="BM172" s="214" t="s">
        <v>259</v>
      </c>
    </row>
    <row r="173" spans="1:65" s="13" customFormat="1" ht="11.25">
      <c r="B173" s="222"/>
      <c r="C173" s="223"/>
      <c r="D173" s="216" t="s">
        <v>160</v>
      </c>
      <c r="E173" s="224" t="s">
        <v>1</v>
      </c>
      <c r="F173" s="225" t="s">
        <v>260</v>
      </c>
      <c r="G173" s="223"/>
      <c r="H173" s="226">
        <v>267.36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160</v>
      </c>
      <c r="AU173" s="232" t="s">
        <v>88</v>
      </c>
      <c r="AV173" s="13" t="s">
        <v>88</v>
      </c>
      <c r="AW173" s="13" t="s">
        <v>34</v>
      </c>
      <c r="AX173" s="13" t="s">
        <v>86</v>
      </c>
      <c r="AY173" s="232" t="s">
        <v>145</v>
      </c>
    </row>
    <row r="174" spans="1:65" s="2" customFormat="1" ht="16.5" customHeight="1">
      <c r="A174" s="34"/>
      <c r="B174" s="35"/>
      <c r="C174" s="202" t="s">
        <v>7</v>
      </c>
      <c r="D174" s="202" t="s">
        <v>146</v>
      </c>
      <c r="E174" s="203" t="s">
        <v>261</v>
      </c>
      <c r="F174" s="204" t="s">
        <v>262</v>
      </c>
      <c r="G174" s="205" t="s">
        <v>187</v>
      </c>
      <c r="H174" s="206">
        <v>622.4</v>
      </c>
      <c r="I174" s="207"/>
      <c r="J174" s="208">
        <f>ROUND(I174*H174,2)</f>
        <v>0</v>
      </c>
      <c r="K174" s="209"/>
      <c r="L174" s="39"/>
      <c r="M174" s="210" t="s">
        <v>1</v>
      </c>
      <c r="N174" s="211" t="s">
        <v>43</v>
      </c>
      <c r="O174" s="71"/>
      <c r="P174" s="212">
        <f>O174*H174</f>
        <v>0</v>
      </c>
      <c r="Q174" s="212">
        <v>0</v>
      </c>
      <c r="R174" s="212">
        <f>Q174*H174</f>
        <v>0</v>
      </c>
      <c r="S174" s="212">
        <v>1.4999999999999999E-2</v>
      </c>
      <c r="T174" s="213">
        <f>S174*H174</f>
        <v>9.3359999999999985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232</v>
      </c>
      <c r="AT174" s="214" t="s">
        <v>146</v>
      </c>
      <c r="AU174" s="214" t="s">
        <v>88</v>
      </c>
      <c r="AY174" s="17" t="s">
        <v>145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7" t="s">
        <v>86</v>
      </c>
      <c r="BK174" s="215">
        <f>ROUND(I174*H174,2)</f>
        <v>0</v>
      </c>
      <c r="BL174" s="17" t="s">
        <v>232</v>
      </c>
      <c r="BM174" s="214" t="s">
        <v>263</v>
      </c>
    </row>
    <row r="175" spans="1:65" s="13" customFormat="1" ht="11.25">
      <c r="B175" s="222"/>
      <c r="C175" s="223"/>
      <c r="D175" s="216" t="s">
        <v>160</v>
      </c>
      <c r="E175" s="224" t="s">
        <v>1</v>
      </c>
      <c r="F175" s="225" t="s">
        <v>264</v>
      </c>
      <c r="G175" s="223"/>
      <c r="H175" s="226">
        <v>188.8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160</v>
      </c>
      <c r="AU175" s="232" t="s">
        <v>88</v>
      </c>
      <c r="AV175" s="13" t="s">
        <v>88</v>
      </c>
      <c r="AW175" s="13" t="s">
        <v>34</v>
      </c>
      <c r="AX175" s="13" t="s">
        <v>78</v>
      </c>
      <c r="AY175" s="232" t="s">
        <v>145</v>
      </c>
    </row>
    <row r="176" spans="1:65" s="13" customFormat="1" ht="11.25">
      <c r="B176" s="222"/>
      <c r="C176" s="223"/>
      <c r="D176" s="216" t="s">
        <v>160</v>
      </c>
      <c r="E176" s="224" t="s">
        <v>1</v>
      </c>
      <c r="F176" s="225" t="s">
        <v>265</v>
      </c>
      <c r="G176" s="223"/>
      <c r="H176" s="226">
        <v>240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160</v>
      </c>
      <c r="AU176" s="232" t="s">
        <v>88</v>
      </c>
      <c r="AV176" s="13" t="s">
        <v>88</v>
      </c>
      <c r="AW176" s="13" t="s">
        <v>34</v>
      </c>
      <c r="AX176" s="13" t="s">
        <v>78</v>
      </c>
      <c r="AY176" s="232" t="s">
        <v>145</v>
      </c>
    </row>
    <row r="177" spans="1:65" s="13" customFormat="1" ht="11.25">
      <c r="B177" s="222"/>
      <c r="C177" s="223"/>
      <c r="D177" s="216" t="s">
        <v>160</v>
      </c>
      <c r="E177" s="224" t="s">
        <v>1</v>
      </c>
      <c r="F177" s="225" t="s">
        <v>266</v>
      </c>
      <c r="G177" s="223"/>
      <c r="H177" s="226">
        <v>193.6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160</v>
      </c>
      <c r="AU177" s="232" t="s">
        <v>88</v>
      </c>
      <c r="AV177" s="13" t="s">
        <v>88</v>
      </c>
      <c r="AW177" s="13" t="s">
        <v>34</v>
      </c>
      <c r="AX177" s="13" t="s">
        <v>78</v>
      </c>
      <c r="AY177" s="232" t="s">
        <v>145</v>
      </c>
    </row>
    <row r="178" spans="1:65" s="14" customFormat="1" ht="11.25">
      <c r="B178" s="233"/>
      <c r="C178" s="234"/>
      <c r="D178" s="216" t="s">
        <v>160</v>
      </c>
      <c r="E178" s="235" t="s">
        <v>1</v>
      </c>
      <c r="F178" s="236" t="s">
        <v>164</v>
      </c>
      <c r="G178" s="234"/>
      <c r="H178" s="237">
        <v>622.4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160</v>
      </c>
      <c r="AU178" s="243" t="s">
        <v>88</v>
      </c>
      <c r="AV178" s="14" t="s">
        <v>144</v>
      </c>
      <c r="AW178" s="14" t="s">
        <v>34</v>
      </c>
      <c r="AX178" s="14" t="s">
        <v>86</v>
      </c>
      <c r="AY178" s="243" t="s">
        <v>145</v>
      </c>
    </row>
    <row r="179" spans="1:65" s="2" customFormat="1" ht="21.75" customHeight="1">
      <c r="A179" s="34"/>
      <c r="B179" s="35"/>
      <c r="C179" s="202" t="s">
        <v>267</v>
      </c>
      <c r="D179" s="202" t="s">
        <v>146</v>
      </c>
      <c r="E179" s="203" t="s">
        <v>268</v>
      </c>
      <c r="F179" s="204" t="s">
        <v>269</v>
      </c>
      <c r="G179" s="205" t="s">
        <v>187</v>
      </c>
      <c r="H179" s="206">
        <v>424.55</v>
      </c>
      <c r="I179" s="207"/>
      <c r="J179" s="208">
        <f>ROUND(I179*H179,2)</f>
        <v>0</v>
      </c>
      <c r="K179" s="209"/>
      <c r="L179" s="39"/>
      <c r="M179" s="210" t="s">
        <v>1</v>
      </c>
      <c r="N179" s="211" t="s">
        <v>43</v>
      </c>
      <c r="O179" s="7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232</v>
      </c>
      <c r="AT179" s="214" t="s">
        <v>146</v>
      </c>
      <c r="AU179" s="214" t="s">
        <v>88</v>
      </c>
      <c r="AY179" s="17" t="s">
        <v>145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7" t="s">
        <v>86</v>
      </c>
      <c r="BK179" s="215">
        <f>ROUND(I179*H179,2)</f>
        <v>0</v>
      </c>
      <c r="BL179" s="17" t="s">
        <v>232</v>
      </c>
      <c r="BM179" s="214" t="s">
        <v>270</v>
      </c>
    </row>
    <row r="180" spans="1:65" s="13" customFormat="1" ht="11.25">
      <c r="B180" s="222"/>
      <c r="C180" s="223"/>
      <c r="D180" s="216" t="s">
        <v>160</v>
      </c>
      <c r="E180" s="224" t="s">
        <v>1</v>
      </c>
      <c r="F180" s="225" t="s">
        <v>271</v>
      </c>
      <c r="G180" s="223"/>
      <c r="H180" s="226">
        <v>424.55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160</v>
      </c>
      <c r="AU180" s="232" t="s">
        <v>88</v>
      </c>
      <c r="AV180" s="13" t="s">
        <v>88</v>
      </c>
      <c r="AW180" s="13" t="s">
        <v>34</v>
      </c>
      <c r="AX180" s="13" t="s">
        <v>86</v>
      </c>
      <c r="AY180" s="232" t="s">
        <v>145</v>
      </c>
    </row>
    <row r="181" spans="1:65" s="2" customFormat="1" ht="16.5" customHeight="1">
      <c r="A181" s="34"/>
      <c r="B181" s="35"/>
      <c r="C181" s="244" t="s">
        <v>272</v>
      </c>
      <c r="D181" s="244" t="s">
        <v>237</v>
      </c>
      <c r="E181" s="245" t="s">
        <v>273</v>
      </c>
      <c r="F181" s="246" t="s">
        <v>274</v>
      </c>
      <c r="G181" s="247" t="s">
        <v>158</v>
      </c>
      <c r="H181" s="248">
        <v>11.675000000000001</v>
      </c>
      <c r="I181" s="249"/>
      <c r="J181" s="250">
        <f>ROUND(I181*H181,2)</f>
        <v>0</v>
      </c>
      <c r="K181" s="251"/>
      <c r="L181" s="252"/>
      <c r="M181" s="253" t="s">
        <v>1</v>
      </c>
      <c r="N181" s="254" t="s">
        <v>43</v>
      </c>
      <c r="O181" s="71"/>
      <c r="P181" s="212">
        <f>O181*H181</f>
        <v>0</v>
      </c>
      <c r="Q181" s="212">
        <v>0.55000000000000004</v>
      </c>
      <c r="R181" s="212">
        <f>Q181*H181</f>
        <v>6.4212500000000006</v>
      </c>
      <c r="S181" s="212">
        <v>0</v>
      </c>
      <c r="T181" s="21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4" t="s">
        <v>275</v>
      </c>
      <c r="AT181" s="214" t="s">
        <v>237</v>
      </c>
      <c r="AU181" s="214" t="s">
        <v>88</v>
      </c>
      <c r="AY181" s="17" t="s">
        <v>145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7" t="s">
        <v>86</v>
      </c>
      <c r="BK181" s="215">
        <f>ROUND(I181*H181,2)</f>
        <v>0</v>
      </c>
      <c r="BL181" s="17" t="s">
        <v>275</v>
      </c>
      <c r="BM181" s="214" t="s">
        <v>276</v>
      </c>
    </row>
    <row r="182" spans="1:65" s="13" customFormat="1" ht="11.25">
      <c r="B182" s="222"/>
      <c r="C182" s="223"/>
      <c r="D182" s="216" t="s">
        <v>160</v>
      </c>
      <c r="E182" s="224" t="s">
        <v>1</v>
      </c>
      <c r="F182" s="225" t="s">
        <v>277</v>
      </c>
      <c r="G182" s="223"/>
      <c r="H182" s="226">
        <v>10.614000000000001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160</v>
      </c>
      <c r="AU182" s="232" t="s">
        <v>88</v>
      </c>
      <c r="AV182" s="13" t="s">
        <v>88</v>
      </c>
      <c r="AW182" s="13" t="s">
        <v>34</v>
      </c>
      <c r="AX182" s="13" t="s">
        <v>78</v>
      </c>
      <c r="AY182" s="232" t="s">
        <v>145</v>
      </c>
    </row>
    <row r="183" spans="1:65" s="13" customFormat="1" ht="11.25">
      <c r="B183" s="222"/>
      <c r="C183" s="223"/>
      <c r="D183" s="216" t="s">
        <v>160</v>
      </c>
      <c r="E183" s="224" t="s">
        <v>1</v>
      </c>
      <c r="F183" s="225" t="s">
        <v>278</v>
      </c>
      <c r="G183" s="223"/>
      <c r="H183" s="226">
        <v>1.0609999999999999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160</v>
      </c>
      <c r="AU183" s="232" t="s">
        <v>88</v>
      </c>
      <c r="AV183" s="13" t="s">
        <v>88</v>
      </c>
      <c r="AW183" s="13" t="s">
        <v>34</v>
      </c>
      <c r="AX183" s="13" t="s">
        <v>78</v>
      </c>
      <c r="AY183" s="232" t="s">
        <v>145</v>
      </c>
    </row>
    <row r="184" spans="1:65" s="14" customFormat="1" ht="11.25">
      <c r="B184" s="233"/>
      <c r="C184" s="234"/>
      <c r="D184" s="216" t="s">
        <v>160</v>
      </c>
      <c r="E184" s="235" t="s">
        <v>1</v>
      </c>
      <c r="F184" s="236" t="s">
        <v>164</v>
      </c>
      <c r="G184" s="234"/>
      <c r="H184" s="237">
        <v>11.675000000000001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160</v>
      </c>
      <c r="AU184" s="243" t="s">
        <v>88</v>
      </c>
      <c r="AV184" s="14" t="s">
        <v>144</v>
      </c>
      <c r="AW184" s="14" t="s">
        <v>34</v>
      </c>
      <c r="AX184" s="14" t="s">
        <v>86</v>
      </c>
      <c r="AY184" s="243" t="s">
        <v>145</v>
      </c>
    </row>
    <row r="185" spans="1:65" s="2" customFormat="1" ht="21.75" customHeight="1">
      <c r="A185" s="34"/>
      <c r="B185" s="35"/>
      <c r="C185" s="202" t="s">
        <v>279</v>
      </c>
      <c r="D185" s="202" t="s">
        <v>146</v>
      </c>
      <c r="E185" s="203" t="s">
        <v>280</v>
      </c>
      <c r="F185" s="204" t="s">
        <v>281</v>
      </c>
      <c r="G185" s="205" t="s">
        <v>187</v>
      </c>
      <c r="H185" s="206">
        <v>197.85</v>
      </c>
      <c r="I185" s="207"/>
      <c r="J185" s="208">
        <f>ROUND(I185*H185,2)</f>
        <v>0</v>
      </c>
      <c r="K185" s="209"/>
      <c r="L185" s="39"/>
      <c r="M185" s="210" t="s">
        <v>1</v>
      </c>
      <c r="N185" s="211" t="s">
        <v>43</v>
      </c>
      <c r="O185" s="71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232</v>
      </c>
      <c r="AT185" s="214" t="s">
        <v>146</v>
      </c>
      <c r="AU185" s="214" t="s">
        <v>88</v>
      </c>
      <c r="AY185" s="17" t="s">
        <v>145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7" t="s">
        <v>86</v>
      </c>
      <c r="BK185" s="215">
        <f>ROUND(I185*H185,2)</f>
        <v>0</v>
      </c>
      <c r="BL185" s="17" t="s">
        <v>232</v>
      </c>
      <c r="BM185" s="214" t="s">
        <v>282</v>
      </c>
    </row>
    <row r="186" spans="1:65" s="13" customFormat="1" ht="11.25">
      <c r="B186" s="222"/>
      <c r="C186" s="223"/>
      <c r="D186" s="216" t="s">
        <v>160</v>
      </c>
      <c r="E186" s="224" t="s">
        <v>1</v>
      </c>
      <c r="F186" s="225" t="s">
        <v>283</v>
      </c>
      <c r="G186" s="223"/>
      <c r="H186" s="226">
        <v>65.7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160</v>
      </c>
      <c r="AU186" s="232" t="s">
        <v>88</v>
      </c>
      <c r="AV186" s="13" t="s">
        <v>88</v>
      </c>
      <c r="AW186" s="13" t="s">
        <v>34</v>
      </c>
      <c r="AX186" s="13" t="s">
        <v>78</v>
      </c>
      <c r="AY186" s="232" t="s">
        <v>145</v>
      </c>
    </row>
    <row r="187" spans="1:65" s="13" customFormat="1" ht="11.25">
      <c r="B187" s="222"/>
      <c r="C187" s="223"/>
      <c r="D187" s="216" t="s">
        <v>160</v>
      </c>
      <c r="E187" s="224" t="s">
        <v>1</v>
      </c>
      <c r="F187" s="225" t="s">
        <v>284</v>
      </c>
      <c r="G187" s="223"/>
      <c r="H187" s="226">
        <v>72.75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160</v>
      </c>
      <c r="AU187" s="232" t="s">
        <v>88</v>
      </c>
      <c r="AV187" s="13" t="s">
        <v>88</v>
      </c>
      <c r="AW187" s="13" t="s">
        <v>34</v>
      </c>
      <c r="AX187" s="13" t="s">
        <v>78</v>
      </c>
      <c r="AY187" s="232" t="s">
        <v>145</v>
      </c>
    </row>
    <row r="188" spans="1:65" s="13" customFormat="1" ht="11.25">
      <c r="B188" s="222"/>
      <c r="C188" s="223"/>
      <c r="D188" s="216" t="s">
        <v>160</v>
      </c>
      <c r="E188" s="224" t="s">
        <v>1</v>
      </c>
      <c r="F188" s="225" t="s">
        <v>285</v>
      </c>
      <c r="G188" s="223"/>
      <c r="H188" s="226">
        <v>59.4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160</v>
      </c>
      <c r="AU188" s="232" t="s">
        <v>88</v>
      </c>
      <c r="AV188" s="13" t="s">
        <v>88</v>
      </c>
      <c r="AW188" s="13" t="s">
        <v>34</v>
      </c>
      <c r="AX188" s="13" t="s">
        <v>78</v>
      </c>
      <c r="AY188" s="232" t="s">
        <v>145</v>
      </c>
    </row>
    <row r="189" spans="1:65" s="14" customFormat="1" ht="11.25">
      <c r="B189" s="233"/>
      <c r="C189" s="234"/>
      <c r="D189" s="216" t="s">
        <v>160</v>
      </c>
      <c r="E189" s="235" t="s">
        <v>1</v>
      </c>
      <c r="F189" s="236" t="s">
        <v>164</v>
      </c>
      <c r="G189" s="234"/>
      <c r="H189" s="237">
        <v>197.85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160</v>
      </c>
      <c r="AU189" s="243" t="s">
        <v>88</v>
      </c>
      <c r="AV189" s="14" t="s">
        <v>144</v>
      </c>
      <c r="AW189" s="14" t="s">
        <v>34</v>
      </c>
      <c r="AX189" s="14" t="s">
        <v>86</v>
      </c>
      <c r="AY189" s="243" t="s">
        <v>145</v>
      </c>
    </row>
    <row r="190" spans="1:65" s="2" customFormat="1" ht="16.5" customHeight="1">
      <c r="A190" s="34"/>
      <c r="B190" s="35"/>
      <c r="C190" s="244" t="s">
        <v>286</v>
      </c>
      <c r="D190" s="244" t="s">
        <v>237</v>
      </c>
      <c r="E190" s="245" t="s">
        <v>287</v>
      </c>
      <c r="F190" s="246" t="s">
        <v>288</v>
      </c>
      <c r="G190" s="247" t="s">
        <v>187</v>
      </c>
      <c r="H190" s="248">
        <v>217.63499999999999</v>
      </c>
      <c r="I190" s="249"/>
      <c r="J190" s="250">
        <f>ROUND(I190*H190,2)</f>
        <v>0</v>
      </c>
      <c r="K190" s="251"/>
      <c r="L190" s="252"/>
      <c r="M190" s="253" t="s">
        <v>1</v>
      </c>
      <c r="N190" s="254" t="s">
        <v>43</v>
      </c>
      <c r="O190" s="71"/>
      <c r="P190" s="212">
        <f>O190*H190</f>
        <v>0</v>
      </c>
      <c r="Q190" s="212">
        <v>1.176E-2</v>
      </c>
      <c r="R190" s="212">
        <f>Q190*H190</f>
        <v>2.5593876</v>
      </c>
      <c r="S190" s="212">
        <v>0</v>
      </c>
      <c r="T190" s="21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4" t="s">
        <v>240</v>
      </c>
      <c r="AT190" s="214" t="s">
        <v>237</v>
      </c>
      <c r="AU190" s="214" t="s">
        <v>88</v>
      </c>
      <c r="AY190" s="17" t="s">
        <v>145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7" t="s">
        <v>86</v>
      </c>
      <c r="BK190" s="215">
        <f>ROUND(I190*H190,2)</f>
        <v>0</v>
      </c>
      <c r="BL190" s="17" t="s">
        <v>232</v>
      </c>
      <c r="BM190" s="214" t="s">
        <v>289</v>
      </c>
    </row>
    <row r="191" spans="1:65" s="13" customFormat="1" ht="11.25">
      <c r="B191" s="222"/>
      <c r="C191" s="223"/>
      <c r="D191" s="216" t="s">
        <v>160</v>
      </c>
      <c r="E191" s="224" t="s">
        <v>1</v>
      </c>
      <c r="F191" s="225" t="s">
        <v>290</v>
      </c>
      <c r="G191" s="223"/>
      <c r="H191" s="226">
        <v>197.85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160</v>
      </c>
      <c r="AU191" s="232" t="s">
        <v>88</v>
      </c>
      <c r="AV191" s="13" t="s">
        <v>88</v>
      </c>
      <c r="AW191" s="13" t="s">
        <v>34</v>
      </c>
      <c r="AX191" s="13" t="s">
        <v>78</v>
      </c>
      <c r="AY191" s="232" t="s">
        <v>145</v>
      </c>
    </row>
    <row r="192" spans="1:65" s="13" customFormat="1" ht="11.25">
      <c r="B192" s="222"/>
      <c r="C192" s="223"/>
      <c r="D192" s="216" t="s">
        <v>160</v>
      </c>
      <c r="E192" s="224" t="s">
        <v>1</v>
      </c>
      <c r="F192" s="225" t="s">
        <v>291</v>
      </c>
      <c r="G192" s="223"/>
      <c r="H192" s="226">
        <v>19.785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160</v>
      </c>
      <c r="AU192" s="232" t="s">
        <v>88</v>
      </c>
      <c r="AV192" s="13" t="s">
        <v>88</v>
      </c>
      <c r="AW192" s="13" t="s">
        <v>34</v>
      </c>
      <c r="AX192" s="13" t="s">
        <v>78</v>
      </c>
      <c r="AY192" s="232" t="s">
        <v>145</v>
      </c>
    </row>
    <row r="193" spans="1:65" s="14" customFormat="1" ht="11.25">
      <c r="B193" s="233"/>
      <c r="C193" s="234"/>
      <c r="D193" s="216" t="s">
        <v>160</v>
      </c>
      <c r="E193" s="235" t="s">
        <v>1</v>
      </c>
      <c r="F193" s="236" t="s">
        <v>164</v>
      </c>
      <c r="G193" s="234"/>
      <c r="H193" s="237">
        <v>217.63499999999999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160</v>
      </c>
      <c r="AU193" s="243" t="s">
        <v>88</v>
      </c>
      <c r="AV193" s="14" t="s">
        <v>144</v>
      </c>
      <c r="AW193" s="14" t="s">
        <v>34</v>
      </c>
      <c r="AX193" s="14" t="s">
        <v>86</v>
      </c>
      <c r="AY193" s="243" t="s">
        <v>145</v>
      </c>
    </row>
    <row r="194" spans="1:65" s="2" customFormat="1" ht="16.5" customHeight="1">
      <c r="A194" s="34"/>
      <c r="B194" s="35"/>
      <c r="C194" s="202" t="s">
        <v>292</v>
      </c>
      <c r="D194" s="202" t="s">
        <v>146</v>
      </c>
      <c r="E194" s="203" t="s">
        <v>293</v>
      </c>
      <c r="F194" s="204" t="s">
        <v>294</v>
      </c>
      <c r="G194" s="205" t="s">
        <v>187</v>
      </c>
      <c r="H194" s="206">
        <v>12.28</v>
      </c>
      <c r="I194" s="207"/>
      <c r="J194" s="208">
        <f>ROUND(I194*H194,2)</f>
        <v>0</v>
      </c>
      <c r="K194" s="209"/>
      <c r="L194" s="39"/>
      <c r="M194" s="210" t="s">
        <v>1</v>
      </c>
      <c r="N194" s="211" t="s">
        <v>43</v>
      </c>
      <c r="O194" s="71"/>
      <c r="P194" s="212">
        <f>O194*H194</f>
        <v>0</v>
      </c>
      <c r="Q194" s="212">
        <v>0</v>
      </c>
      <c r="R194" s="212">
        <f>Q194*H194</f>
        <v>0</v>
      </c>
      <c r="S194" s="212">
        <v>1.4999999999999999E-2</v>
      </c>
      <c r="T194" s="213">
        <f>S194*H194</f>
        <v>0.18419999999999997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4" t="s">
        <v>232</v>
      </c>
      <c r="AT194" s="214" t="s">
        <v>146</v>
      </c>
      <c r="AU194" s="214" t="s">
        <v>88</v>
      </c>
      <c r="AY194" s="17" t="s">
        <v>145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7" t="s">
        <v>86</v>
      </c>
      <c r="BK194" s="215">
        <f>ROUND(I194*H194,2)</f>
        <v>0</v>
      </c>
      <c r="BL194" s="17" t="s">
        <v>232</v>
      </c>
      <c r="BM194" s="214" t="s">
        <v>295</v>
      </c>
    </row>
    <row r="195" spans="1:65" s="13" customFormat="1" ht="11.25">
      <c r="B195" s="222"/>
      <c r="C195" s="223"/>
      <c r="D195" s="216" t="s">
        <v>160</v>
      </c>
      <c r="E195" s="224" t="s">
        <v>1</v>
      </c>
      <c r="F195" s="225" t="s">
        <v>296</v>
      </c>
      <c r="G195" s="223"/>
      <c r="H195" s="226">
        <v>12.28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160</v>
      </c>
      <c r="AU195" s="232" t="s">
        <v>88</v>
      </c>
      <c r="AV195" s="13" t="s">
        <v>88</v>
      </c>
      <c r="AW195" s="13" t="s">
        <v>34</v>
      </c>
      <c r="AX195" s="13" t="s">
        <v>86</v>
      </c>
      <c r="AY195" s="232" t="s">
        <v>145</v>
      </c>
    </row>
    <row r="196" spans="1:65" s="2" customFormat="1" ht="21.75" customHeight="1">
      <c r="A196" s="34"/>
      <c r="B196" s="35"/>
      <c r="C196" s="202" t="s">
        <v>297</v>
      </c>
      <c r="D196" s="202" t="s">
        <v>146</v>
      </c>
      <c r="E196" s="203" t="s">
        <v>298</v>
      </c>
      <c r="F196" s="204" t="s">
        <v>299</v>
      </c>
      <c r="G196" s="205" t="s">
        <v>187</v>
      </c>
      <c r="H196" s="206">
        <v>12.28</v>
      </c>
      <c r="I196" s="207"/>
      <c r="J196" s="208">
        <f>ROUND(I196*H196,2)</f>
        <v>0</v>
      </c>
      <c r="K196" s="209"/>
      <c r="L196" s="39"/>
      <c r="M196" s="210" t="s">
        <v>1</v>
      </c>
      <c r="N196" s="211" t="s">
        <v>43</v>
      </c>
      <c r="O196" s="71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4" t="s">
        <v>232</v>
      </c>
      <c r="AT196" s="214" t="s">
        <v>146</v>
      </c>
      <c r="AU196" s="214" t="s">
        <v>88</v>
      </c>
      <c r="AY196" s="17" t="s">
        <v>145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86</v>
      </c>
      <c r="BK196" s="215">
        <f>ROUND(I196*H196,2)</f>
        <v>0</v>
      </c>
      <c r="BL196" s="17" t="s">
        <v>232</v>
      </c>
      <c r="BM196" s="214" t="s">
        <v>300</v>
      </c>
    </row>
    <row r="197" spans="1:65" s="2" customFormat="1" ht="21.75" customHeight="1">
      <c r="A197" s="34"/>
      <c r="B197" s="35"/>
      <c r="C197" s="244" t="s">
        <v>301</v>
      </c>
      <c r="D197" s="244" t="s">
        <v>237</v>
      </c>
      <c r="E197" s="245" t="s">
        <v>302</v>
      </c>
      <c r="F197" s="246" t="s">
        <v>303</v>
      </c>
      <c r="G197" s="247" t="s">
        <v>158</v>
      </c>
      <c r="H197" s="248">
        <v>0.81100000000000005</v>
      </c>
      <c r="I197" s="249"/>
      <c r="J197" s="250">
        <f>ROUND(I197*H197,2)</f>
        <v>0</v>
      </c>
      <c r="K197" s="251"/>
      <c r="L197" s="252"/>
      <c r="M197" s="253" t="s">
        <v>1</v>
      </c>
      <c r="N197" s="254" t="s">
        <v>43</v>
      </c>
      <c r="O197" s="71"/>
      <c r="P197" s="212">
        <f>O197*H197</f>
        <v>0</v>
      </c>
      <c r="Q197" s="212">
        <v>0.55000000000000004</v>
      </c>
      <c r="R197" s="212">
        <f>Q197*H197</f>
        <v>0.44605000000000006</v>
      </c>
      <c r="S197" s="212">
        <v>0</v>
      </c>
      <c r="T197" s="21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4" t="s">
        <v>240</v>
      </c>
      <c r="AT197" s="214" t="s">
        <v>237</v>
      </c>
      <c r="AU197" s="214" t="s">
        <v>88</v>
      </c>
      <c r="AY197" s="17" t="s">
        <v>145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7" t="s">
        <v>86</v>
      </c>
      <c r="BK197" s="215">
        <f>ROUND(I197*H197,2)</f>
        <v>0</v>
      </c>
      <c r="BL197" s="17" t="s">
        <v>232</v>
      </c>
      <c r="BM197" s="214" t="s">
        <v>304</v>
      </c>
    </row>
    <row r="198" spans="1:65" s="13" customFormat="1" ht="11.25">
      <c r="B198" s="222"/>
      <c r="C198" s="223"/>
      <c r="D198" s="216" t="s">
        <v>160</v>
      </c>
      <c r="E198" s="224" t="s">
        <v>1</v>
      </c>
      <c r="F198" s="225" t="s">
        <v>305</v>
      </c>
      <c r="G198" s="223"/>
      <c r="H198" s="226">
        <v>0.73699999999999999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160</v>
      </c>
      <c r="AU198" s="232" t="s">
        <v>88</v>
      </c>
      <c r="AV198" s="13" t="s">
        <v>88</v>
      </c>
      <c r="AW198" s="13" t="s">
        <v>34</v>
      </c>
      <c r="AX198" s="13" t="s">
        <v>78</v>
      </c>
      <c r="AY198" s="232" t="s">
        <v>145</v>
      </c>
    </row>
    <row r="199" spans="1:65" s="13" customFormat="1" ht="11.25">
      <c r="B199" s="222"/>
      <c r="C199" s="223"/>
      <c r="D199" s="216" t="s">
        <v>160</v>
      </c>
      <c r="E199" s="224" t="s">
        <v>1</v>
      </c>
      <c r="F199" s="225" t="s">
        <v>306</v>
      </c>
      <c r="G199" s="223"/>
      <c r="H199" s="226">
        <v>7.3999999999999996E-2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160</v>
      </c>
      <c r="AU199" s="232" t="s">
        <v>88</v>
      </c>
      <c r="AV199" s="13" t="s">
        <v>88</v>
      </c>
      <c r="AW199" s="13" t="s">
        <v>34</v>
      </c>
      <c r="AX199" s="13" t="s">
        <v>78</v>
      </c>
      <c r="AY199" s="232" t="s">
        <v>145</v>
      </c>
    </row>
    <row r="200" spans="1:65" s="14" customFormat="1" ht="11.25">
      <c r="B200" s="233"/>
      <c r="C200" s="234"/>
      <c r="D200" s="216" t="s">
        <v>160</v>
      </c>
      <c r="E200" s="235" t="s">
        <v>1</v>
      </c>
      <c r="F200" s="236" t="s">
        <v>164</v>
      </c>
      <c r="G200" s="234"/>
      <c r="H200" s="237">
        <v>0.81099999999999994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160</v>
      </c>
      <c r="AU200" s="243" t="s">
        <v>88</v>
      </c>
      <c r="AV200" s="14" t="s">
        <v>144</v>
      </c>
      <c r="AW200" s="14" t="s">
        <v>34</v>
      </c>
      <c r="AX200" s="14" t="s">
        <v>86</v>
      </c>
      <c r="AY200" s="243" t="s">
        <v>145</v>
      </c>
    </row>
    <row r="201" spans="1:65" s="2" customFormat="1" ht="21.75" customHeight="1">
      <c r="A201" s="34"/>
      <c r="B201" s="35"/>
      <c r="C201" s="202" t="s">
        <v>307</v>
      </c>
      <c r="D201" s="202" t="s">
        <v>146</v>
      </c>
      <c r="E201" s="203" t="s">
        <v>308</v>
      </c>
      <c r="F201" s="204" t="s">
        <v>309</v>
      </c>
      <c r="G201" s="205" t="s">
        <v>158</v>
      </c>
      <c r="H201" s="206">
        <v>17.927</v>
      </c>
      <c r="I201" s="207"/>
      <c r="J201" s="208">
        <f>ROUND(I201*H201,2)</f>
        <v>0</v>
      </c>
      <c r="K201" s="209"/>
      <c r="L201" s="39"/>
      <c r="M201" s="210" t="s">
        <v>1</v>
      </c>
      <c r="N201" s="211" t="s">
        <v>43</v>
      </c>
      <c r="O201" s="71"/>
      <c r="P201" s="212">
        <f>O201*H201</f>
        <v>0</v>
      </c>
      <c r="Q201" s="212">
        <v>1.89E-3</v>
      </c>
      <c r="R201" s="212">
        <f>Q201*H201</f>
        <v>3.388203E-2</v>
      </c>
      <c r="S201" s="212">
        <v>0</v>
      </c>
      <c r="T201" s="21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4" t="s">
        <v>232</v>
      </c>
      <c r="AT201" s="214" t="s">
        <v>146</v>
      </c>
      <c r="AU201" s="214" t="s">
        <v>88</v>
      </c>
      <c r="AY201" s="17" t="s">
        <v>145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7" t="s">
        <v>86</v>
      </c>
      <c r="BK201" s="215">
        <f>ROUND(I201*H201,2)</f>
        <v>0</v>
      </c>
      <c r="BL201" s="17" t="s">
        <v>232</v>
      </c>
      <c r="BM201" s="214" t="s">
        <v>310</v>
      </c>
    </row>
    <row r="202" spans="1:65" s="13" customFormat="1" ht="11.25">
      <c r="B202" s="222"/>
      <c r="C202" s="223"/>
      <c r="D202" s="216" t="s">
        <v>160</v>
      </c>
      <c r="E202" s="224" t="s">
        <v>1</v>
      </c>
      <c r="F202" s="225" t="s">
        <v>311</v>
      </c>
      <c r="G202" s="223"/>
      <c r="H202" s="226">
        <v>17.927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160</v>
      </c>
      <c r="AU202" s="232" t="s">
        <v>88</v>
      </c>
      <c r="AV202" s="13" t="s">
        <v>88</v>
      </c>
      <c r="AW202" s="13" t="s">
        <v>34</v>
      </c>
      <c r="AX202" s="13" t="s">
        <v>86</v>
      </c>
      <c r="AY202" s="232" t="s">
        <v>145</v>
      </c>
    </row>
    <row r="203" spans="1:65" s="2" customFormat="1" ht="21.75" customHeight="1">
      <c r="A203" s="34"/>
      <c r="B203" s="35"/>
      <c r="C203" s="202" t="s">
        <v>312</v>
      </c>
      <c r="D203" s="202" t="s">
        <v>146</v>
      </c>
      <c r="E203" s="203" t="s">
        <v>313</v>
      </c>
      <c r="F203" s="204" t="s">
        <v>314</v>
      </c>
      <c r="G203" s="205" t="s">
        <v>187</v>
      </c>
      <c r="H203" s="206">
        <v>622.4</v>
      </c>
      <c r="I203" s="207"/>
      <c r="J203" s="208">
        <f>ROUND(I203*H203,2)</f>
        <v>0</v>
      </c>
      <c r="K203" s="209"/>
      <c r="L203" s="39"/>
      <c r="M203" s="210" t="s">
        <v>1</v>
      </c>
      <c r="N203" s="211" t="s">
        <v>43</v>
      </c>
      <c r="O203" s="71"/>
      <c r="P203" s="212">
        <f>O203*H203</f>
        <v>0</v>
      </c>
      <c r="Q203" s="212">
        <v>0</v>
      </c>
      <c r="R203" s="212">
        <f>Q203*H203</f>
        <v>0</v>
      </c>
      <c r="S203" s="212">
        <v>5.0000000000000001E-3</v>
      </c>
      <c r="T203" s="213">
        <f>S203*H203</f>
        <v>3.1120000000000001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4" t="s">
        <v>232</v>
      </c>
      <c r="AT203" s="214" t="s">
        <v>146</v>
      </c>
      <c r="AU203" s="214" t="s">
        <v>88</v>
      </c>
      <c r="AY203" s="17" t="s">
        <v>145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7" t="s">
        <v>86</v>
      </c>
      <c r="BK203" s="215">
        <f>ROUND(I203*H203,2)</f>
        <v>0</v>
      </c>
      <c r="BL203" s="17" t="s">
        <v>232</v>
      </c>
      <c r="BM203" s="214" t="s">
        <v>315</v>
      </c>
    </row>
    <row r="204" spans="1:65" s="2" customFormat="1" ht="21.75" customHeight="1">
      <c r="A204" s="34"/>
      <c r="B204" s="35"/>
      <c r="C204" s="202" t="s">
        <v>316</v>
      </c>
      <c r="D204" s="202" t="s">
        <v>146</v>
      </c>
      <c r="E204" s="203" t="s">
        <v>317</v>
      </c>
      <c r="F204" s="204" t="s">
        <v>318</v>
      </c>
      <c r="G204" s="205" t="s">
        <v>187</v>
      </c>
      <c r="H204" s="206">
        <v>622.4</v>
      </c>
      <c r="I204" s="207"/>
      <c r="J204" s="208">
        <f>ROUND(I204*H204,2)</f>
        <v>0</v>
      </c>
      <c r="K204" s="209"/>
      <c r="L204" s="39"/>
      <c r="M204" s="210" t="s">
        <v>1</v>
      </c>
      <c r="N204" s="211" t="s">
        <v>43</v>
      </c>
      <c r="O204" s="71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4" t="s">
        <v>232</v>
      </c>
      <c r="AT204" s="214" t="s">
        <v>146</v>
      </c>
      <c r="AU204" s="214" t="s">
        <v>88</v>
      </c>
      <c r="AY204" s="17" t="s">
        <v>145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7" t="s">
        <v>86</v>
      </c>
      <c r="BK204" s="215">
        <f>ROUND(I204*H204,2)</f>
        <v>0</v>
      </c>
      <c r="BL204" s="17" t="s">
        <v>232</v>
      </c>
      <c r="BM204" s="214" t="s">
        <v>319</v>
      </c>
    </row>
    <row r="205" spans="1:65" s="2" customFormat="1" ht="16.5" customHeight="1">
      <c r="A205" s="34"/>
      <c r="B205" s="35"/>
      <c r="C205" s="244" t="s">
        <v>240</v>
      </c>
      <c r="D205" s="244" t="s">
        <v>237</v>
      </c>
      <c r="E205" s="245" t="s">
        <v>320</v>
      </c>
      <c r="F205" s="246" t="s">
        <v>321</v>
      </c>
      <c r="G205" s="247" t="s">
        <v>158</v>
      </c>
      <c r="H205" s="248">
        <v>4.3170000000000002</v>
      </c>
      <c r="I205" s="249"/>
      <c r="J205" s="250">
        <f>ROUND(I205*H205,2)</f>
        <v>0</v>
      </c>
      <c r="K205" s="251"/>
      <c r="L205" s="252"/>
      <c r="M205" s="253" t="s">
        <v>1</v>
      </c>
      <c r="N205" s="254" t="s">
        <v>43</v>
      </c>
      <c r="O205" s="71"/>
      <c r="P205" s="212">
        <f>O205*H205</f>
        <v>0</v>
      </c>
      <c r="Q205" s="212">
        <v>0.55000000000000004</v>
      </c>
      <c r="R205" s="212">
        <f>Q205*H205</f>
        <v>2.3743500000000002</v>
      </c>
      <c r="S205" s="212">
        <v>0</v>
      </c>
      <c r="T205" s="21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4" t="s">
        <v>192</v>
      </c>
      <c r="AT205" s="214" t="s">
        <v>237</v>
      </c>
      <c r="AU205" s="214" t="s">
        <v>88</v>
      </c>
      <c r="AY205" s="17" t="s">
        <v>145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7" t="s">
        <v>86</v>
      </c>
      <c r="BK205" s="215">
        <f>ROUND(I205*H205,2)</f>
        <v>0</v>
      </c>
      <c r="BL205" s="17" t="s">
        <v>144</v>
      </c>
      <c r="BM205" s="214" t="s">
        <v>322</v>
      </c>
    </row>
    <row r="206" spans="1:65" s="13" customFormat="1" ht="11.25">
      <c r="B206" s="222"/>
      <c r="C206" s="223"/>
      <c r="D206" s="216" t="s">
        <v>160</v>
      </c>
      <c r="E206" s="224" t="s">
        <v>1</v>
      </c>
      <c r="F206" s="225" t="s">
        <v>323</v>
      </c>
      <c r="G206" s="223"/>
      <c r="H206" s="226">
        <v>1.1519999999999999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160</v>
      </c>
      <c r="AU206" s="232" t="s">
        <v>88</v>
      </c>
      <c r="AV206" s="13" t="s">
        <v>88</v>
      </c>
      <c r="AW206" s="13" t="s">
        <v>34</v>
      </c>
      <c r="AX206" s="13" t="s">
        <v>78</v>
      </c>
      <c r="AY206" s="232" t="s">
        <v>145</v>
      </c>
    </row>
    <row r="207" spans="1:65" s="13" customFormat="1" ht="11.25">
      <c r="B207" s="222"/>
      <c r="C207" s="223"/>
      <c r="D207" s="216" t="s">
        <v>160</v>
      </c>
      <c r="E207" s="224" t="s">
        <v>1</v>
      </c>
      <c r="F207" s="225" t="s">
        <v>324</v>
      </c>
      <c r="G207" s="223"/>
      <c r="H207" s="226">
        <v>1.44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160</v>
      </c>
      <c r="AU207" s="232" t="s">
        <v>88</v>
      </c>
      <c r="AV207" s="13" t="s">
        <v>88</v>
      </c>
      <c r="AW207" s="13" t="s">
        <v>34</v>
      </c>
      <c r="AX207" s="13" t="s">
        <v>78</v>
      </c>
      <c r="AY207" s="232" t="s">
        <v>145</v>
      </c>
    </row>
    <row r="208" spans="1:65" s="13" customFormat="1" ht="11.25">
      <c r="B208" s="222"/>
      <c r="C208" s="223"/>
      <c r="D208" s="216" t="s">
        <v>160</v>
      </c>
      <c r="E208" s="224" t="s">
        <v>1</v>
      </c>
      <c r="F208" s="225" t="s">
        <v>325</v>
      </c>
      <c r="G208" s="223"/>
      <c r="H208" s="226">
        <v>1.1619999999999999</v>
      </c>
      <c r="I208" s="227"/>
      <c r="J208" s="223"/>
      <c r="K208" s="223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160</v>
      </c>
      <c r="AU208" s="232" t="s">
        <v>88</v>
      </c>
      <c r="AV208" s="13" t="s">
        <v>88</v>
      </c>
      <c r="AW208" s="13" t="s">
        <v>34</v>
      </c>
      <c r="AX208" s="13" t="s">
        <v>78</v>
      </c>
      <c r="AY208" s="232" t="s">
        <v>145</v>
      </c>
    </row>
    <row r="209" spans="1:65" s="15" customFormat="1" ht="11.25">
      <c r="B209" s="255"/>
      <c r="C209" s="256"/>
      <c r="D209" s="216" t="s">
        <v>160</v>
      </c>
      <c r="E209" s="257" t="s">
        <v>1</v>
      </c>
      <c r="F209" s="258" t="s">
        <v>326</v>
      </c>
      <c r="G209" s="256"/>
      <c r="H209" s="259">
        <v>3.7539999999999996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AT209" s="265" t="s">
        <v>160</v>
      </c>
      <c r="AU209" s="265" t="s">
        <v>88</v>
      </c>
      <c r="AV209" s="15" t="s">
        <v>154</v>
      </c>
      <c r="AW209" s="15" t="s">
        <v>34</v>
      </c>
      <c r="AX209" s="15" t="s">
        <v>78</v>
      </c>
      <c r="AY209" s="265" t="s">
        <v>145</v>
      </c>
    </row>
    <row r="210" spans="1:65" s="13" customFormat="1" ht="11.25">
      <c r="B210" s="222"/>
      <c r="C210" s="223"/>
      <c r="D210" s="216" t="s">
        <v>160</v>
      </c>
      <c r="E210" s="224" t="s">
        <v>1</v>
      </c>
      <c r="F210" s="225" t="s">
        <v>327</v>
      </c>
      <c r="G210" s="223"/>
      <c r="H210" s="226">
        <v>0.56299999999999994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160</v>
      </c>
      <c r="AU210" s="232" t="s">
        <v>88</v>
      </c>
      <c r="AV210" s="13" t="s">
        <v>88</v>
      </c>
      <c r="AW210" s="13" t="s">
        <v>34</v>
      </c>
      <c r="AX210" s="13" t="s">
        <v>78</v>
      </c>
      <c r="AY210" s="232" t="s">
        <v>145</v>
      </c>
    </row>
    <row r="211" spans="1:65" s="14" customFormat="1" ht="11.25">
      <c r="B211" s="233"/>
      <c r="C211" s="234"/>
      <c r="D211" s="216" t="s">
        <v>160</v>
      </c>
      <c r="E211" s="235" t="s">
        <v>1</v>
      </c>
      <c r="F211" s="236" t="s">
        <v>164</v>
      </c>
      <c r="G211" s="234"/>
      <c r="H211" s="237">
        <v>4.3169999999999993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160</v>
      </c>
      <c r="AU211" s="243" t="s">
        <v>88</v>
      </c>
      <c r="AV211" s="14" t="s">
        <v>144</v>
      </c>
      <c r="AW211" s="14" t="s">
        <v>34</v>
      </c>
      <c r="AX211" s="14" t="s">
        <v>86</v>
      </c>
      <c r="AY211" s="243" t="s">
        <v>145</v>
      </c>
    </row>
    <row r="212" spans="1:65" s="2" customFormat="1" ht="21.75" customHeight="1">
      <c r="A212" s="34"/>
      <c r="B212" s="35"/>
      <c r="C212" s="202" t="s">
        <v>328</v>
      </c>
      <c r="D212" s="202" t="s">
        <v>146</v>
      </c>
      <c r="E212" s="203" t="s">
        <v>329</v>
      </c>
      <c r="F212" s="204" t="s">
        <v>330</v>
      </c>
      <c r="G212" s="205" t="s">
        <v>251</v>
      </c>
      <c r="H212" s="206">
        <v>713.2</v>
      </c>
      <c r="I212" s="207"/>
      <c r="J212" s="208">
        <f>ROUND(I212*H212,2)</f>
        <v>0</v>
      </c>
      <c r="K212" s="209"/>
      <c r="L212" s="39"/>
      <c r="M212" s="210" t="s">
        <v>1</v>
      </c>
      <c r="N212" s="211" t="s">
        <v>43</v>
      </c>
      <c r="O212" s="71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4" t="s">
        <v>232</v>
      </c>
      <c r="AT212" s="214" t="s">
        <v>146</v>
      </c>
      <c r="AU212" s="214" t="s">
        <v>88</v>
      </c>
      <c r="AY212" s="17" t="s">
        <v>145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7" t="s">
        <v>86</v>
      </c>
      <c r="BK212" s="215">
        <f>ROUND(I212*H212,2)</f>
        <v>0</v>
      </c>
      <c r="BL212" s="17" t="s">
        <v>232</v>
      </c>
      <c r="BM212" s="214" t="s">
        <v>331</v>
      </c>
    </row>
    <row r="213" spans="1:65" s="13" customFormat="1" ht="11.25">
      <c r="B213" s="222"/>
      <c r="C213" s="223"/>
      <c r="D213" s="216" t="s">
        <v>160</v>
      </c>
      <c r="E213" s="224" t="s">
        <v>1</v>
      </c>
      <c r="F213" s="225" t="s">
        <v>332</v>
      </c>
      <c r="G213" s="223"/>
      <c r="H213" s="226">
        <v>212.4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160</v>
      </c>
      <c r="AU213" s="232" t="s">
        <v>88</v>
      </c>
      <c r="AV213" s="13" t="s">
        <v>88</v>
      </c>
      <c r="AW213" s="13" t="s">
        <v>34</v>
      </c>
      <c r="AX213" s="13" t="s">
        <v>78</v>
      </c>
      <c r="AY213" s="232" t="s">
        <v>145</v>
      </c>
    </row>
    <row r="214" spans="1:65" s="13" customFormat="1" ht="11.25">
      <c r="B214" s="222"/>
      <c r="C214" s="223"/>
      <c r="D214" s="216" t="s">
        <v>160</v>
      </c>
      <c r="E214" s="224" t="s">
        <v>1</v>
      </c>
      <c r="F214" s="225" t="s">
        <v>333</v>
      </c>
      <c r="G214" s="223"/>
      <c r="H214" s="226">
        <v>272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160</v>
      </c>
      <c r="AU214" s="232" t="s">
        <v>88</v>
      </c>
      <c r="AV214" s="13" t="s">
        <v>88</v>
      </c>
      <c r="AW214" s="13" t="s">
        <v>34</v>
      </c>
      <c r="AX214" s="13" t="s">
        <v>78</v>
      </c>
      <c r="AY214" s="232" t="s">
        <v>145</v>
      </c>
    </row>
    <row r="215" spans="1:65" s="13" customFormat="1" ht="11.25">
      <c r="B215" s="222"/>
      <c r="C215" s="223"/>
      <c r="D215" s="216" t="s">
        <v>160</v>
      </c>
      <c r="E215" s="224" t="s">
        <v>1</v>
      </c>
      <c r="F215" s="225" t="s">
        <v>334</v>
      </c>
      <c r="G215" s="223"/>
      <c r="H215" s="226">
        <v>228.8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160</v>
      </c>
      <c r="AU215" s="232" t="s">
        <v>88</v>
      </c>
      <c r="AV215" s="13" t="s">
        <v>88</v>
      </c>
      <c r="AW215" s="13" t="s">
        <v>34</v>
      </c>
      <c r="AX215" s="13" t="s">
        <v>78</v>
      </c>
      <c r="AY215" s="232" t="s">
        <v>145</v>
      </c>
    </row>
    <row r="216" spans="1:65" s="14" customFormat="1" ht="11.25">
      <c r="B216" s="233"/>
      <c r="C216" s="234"/>
      <c r="D216" s="216" t="s">
        <v>160</v>
      </c>
      <c r="E216" s="235" t="s">
        <v>1</v>
      </c>
      <c r="F216" s="236" t="s">
        <v>164</v>
      </c>
      <c r="G216" s="234"/>
      <c r="H216" s="237">
        <v>713.2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160</v>
      </c>
      <c r="AU216" s="243" t="s">
        <v>88</v>
      </c>
      <c r="AV216" s="14" t="s">
        <v>144</v>
      </c>
      <c r="AW216" s="14" t="s">
        <v>34</v>
      </c>
      <c r="AX216" s="14" t="s">
        <v>86</v>
      </c>
      <c r="AY216" s="243" t="s">
        <v>145</v>
      </c>
    </row>
    <row r="217" spans="1:65" s="2" customFormat="1" ht="16.5" customHeight="1">
      <c r="A217" s="34"/>
      <c r="B217" s="35"/>
      <c r="C217" s="244" t="s">
        <v>335</v>
      </c>
      <c r="D217" s="244" t="s">
        <v>237</v>
      </c>
      <c r="E217" s="245" t="s">
        <v>320</v>
      </c>
      <c r="F217" s="246" t="s">
        <v>321</v>
      </c>
      <c r="G217" s="247" t="s">
        <v>158</v>
      </c>
      <c r="H217" s="248">
        <v>2.8250000000000002</v>
      </c>
      <c r="I217" s="249"/>
      <c r="J217" s="250">
        <f>ROUND(I217*H217,2)</f>
        <v>0</v>
      </c>
      <c r="K217" s="251"/>
      <c r="L217" s="252"/>
      <c r="M217" s="253" t="s">
        <v>1</v>
      </c>
      <c r="N217" s="254" t="s">
        <v>43</v>
      </c>
      <c r="O217" s="71"/>
      <c r="P217" s="212">
        <f>O217*H217</f>
        <v>0</v>
      </c>
      <c r="Q217" s="212">
        <v>0.55000000000000004</v>
      </c>
      <c r="R217" s="212">
        <f>Q217*H217</f>
        <v>1.5537500000000002</v>
      </c>
      <c r="S217" s="212">
        <v>0</v>
      </c>
      <c r="T217" s="21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4" t="s">
        <v>240</v>
      </c>
      <c r="AT217" s="214" t="s">
        <v>237</v>
      </c>
      <c r="AU217" s="214" t="s">
        <v>88</v>
      </c>
      <c r="AY217" s="17" t="s">
        <v>145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86</v>
      </c>
      <c r="BK217" s="215">
        <f>ROUND(I217*H217,2)</f>
        <v>0</v>
      </c>
      <c r="BL217" s="17" t="s">
        <v>232</v>
      </c>
      <c r="BM217" s="214" t="s">
        <v>336</v>
      </c>
    </row>
    <row r="218" spans="1:65" s="13" customFormat="1" ht="11.25">
      <c r="B218" s="222"/>
      <c r="C218" s="223"/>
      <c r="D218" s="216" t="s">
        <v>160</v>
      </c>
      <c r="E218" s="224" t="s">
        <v>1</v>
      </c>
      <c r="F218" s="225" t="s">
        <v>337</v>
      </c>
      <c r="G218" s="223"/>
      <c r="H218" s="226">
        <v>2.5680000000000001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160</v>
      </c>
      <c r="AU218" s="232" t="s">
        <v>88</v>
      </c>
      <c r="AV218" s="13" t="s">
        <v>88</v>
      </c>
      <c r="AW218" s="13" t="s">
        <v>34</v>
      </c>
      <c r="AX218" s="13" t="s">
        <v>78</v>
      </c>
      <c r="AY218" s="232" t="s">
        <v>145</v>
      </c>
    </row>
    <row r="219" spans="1:65" s="13" customFormat="1" ht="11.25">
      <c r="B219" s="222"/>
      <c r="C219" s="223"/>
      <c r="D219" s="216" t="s">
        <v>160</v>
      </c>
      <c r="E219" s="224" t="s">
        <v>1</v>
      </c>
      <c r="F219" s="225" t="s">
        <v>338</v>
      </c>
      <c r="G219" s="223"/>
      <c r="H219" s="226">
        <v>0.25700000000000001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160</v>
      </c>
      <c r="AU219" s="232" t="s">
        <v>88</v>
      </c>
      <c r="AV219" s="13" t="s">
        <v>88</v>
      </c>
      <c r="AW219" s="13" t="s">
        <v>34</v>
      </c>
      <c r="AX219" s="13" t="s">
        <v>78</v>
      </c>
      <c r="AY219" s="232" t="s">
        <v>145</v>
      </c>
    </row>
    <row r="220" spans="1:65" s="14" customFormat="1" ht="11.25">
      <c r="B220" s="233"/>
      <c r="C220" s="234"/>
      <c r="D220" s="216" t="s">
        <v>160</v>
      </c>
      <c r="E220" s="235" t="s">
        <v>1</v>
      </c>
      <c r="F220" s="236" t="s">
        <v>164</v>
      </c>
      <c r="G220" s="234"/>
      <c r="H220" s="237">
        <v>2.8250000000000002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160</v>
      </c>
      <c r="AU220" s="243" t="s">
        <v>88</v>
      </c>
      <c r="AV220" s="14" t="s">
        <v>144</v>
      </c>
      <c r="AW220" s="14" t="s">
        <v>34</v>
      </c>
      <c r="AX220" s="14" t="s">
        <v>86</v>
      </c>
      <c r="AY220" s="243" t="s">
        <v>145</v>
      </c>
    </row>
    <row r="221" spans="1:65" s="2" customFormat="1" ht="21.75" customHeight="1">
      <c r="A221" s="34"/>
      <c r="B221" s="35"/>
      <c r="C221" s="202" t="s">
        <v>339</v>
      </c>
      <c r="D221" s="202" t="s">
        <v>146</v>
      </c>
      <c r="E221" s="203" t="s">
        <v>340</v>
      </c>
      <c r="F221" s="204" t="s">
        <v>341</v>
      </c>
      <c r="G221" s="205" t="s">
        <v>158</v>
      </c>
      <c r="H221" s="206">
        <v>25.068999999999999</v>
      </c>
      <c r="I221" s="207"/>
      <c r="J221" s="208">
        <f>ROUND(I221*H221,2)</f>
        <v>0</v>
      </c>
      <c r="K221" s="209"/>
      <c r="L221" s="39"/>
      <c r="M221" s="210" t="s">
        <v>1</v>
      </c>
      <c r="N221" s="211" t="s">
        <v>43</v>
      </c>
      <c r="O221" s="71"/>
      <c r="P221" s="212">
        <f>O221*H221</f>
        <v>0</v>
      </c>
      <c r="Q221" s="212">
        <v>2.3369999999999998E-2</v>
      </c>
      <c r="R221" s="212">
        <f>Q221*H221</f>
        <v>0.58586252999999999</v>
      </c>
      <c r="S221" s="212">
        <v>0</v>
      </c>
      <c r="T221" s="21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4" t="s">
        <v>232</v>
      </c>
      <c r="AT221" s="214" t="s">
        <v>146</v>
      </c>
      <c r="AU221" s="214" t="s">
        <v>88</v>
      </c>
      <c r="AY221" s="17" t="s">
        <v>145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7" t="s">
        <v>86</v>
      </c>
      <c r="BK221" s="215">
        <f>ROUND(I221*H221,2)</f>
        <v>0</v>
      </c>
      <c r="BL221" s="17" t="s">
        <v>232</v>
      </c>
      <c r="BM221" s="214" t="s">
        <v>342</v>
      </c>
    </row>
    <row r="222" spans="1:65" s="13" customFormat="1" ht="11.25">
      <c r="B222" s="222"/>
      <c r="C222" s="223"/>
      <c r="D222" s="216" t="s">
        <v>160</v>
      </c>
      <c r="E222" s="224" t="s">
        <v>1</v>
      </c>
      <c r="F222" s="225" t="s">
        <v>343</v>
      </c>
      <c r="G222" s="223"/>
      <c r="H222" s="226">
        <v>25.068999999999999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160</v>
      </c>
      <c r="AU222" s="232" t="s">
        <v>88</v>
      </c>
      <c r="AV222" s="13" t="s">
        <v>88</v>
      </c>
      <c r="AW222" s="13" t="s">
        <v>34</v>
      </c>
      <c r="AX222" s="13" t="s">
        <v>86</v>
      </c>
      <c r="AY222" s="232" t="s">
        <v>145</v>
      </c>
    </row>
    <row r="223" spans="1:65" s="2" customFormat="1" ht="21.75" customHeight="1">
      <c r="A223" s="34"/>
      <c r="B223" s="35"/>
      <c r="C223" s="202" t="s">
        <v>344</v>
      </c>
      <c r="D223" s="202" t="s">
        <v>146</v>
      </c>
      <c r="E223" s="203" t="s">
        <v>345</v>
      </c>
      <c r="F223" s="204" t="s">
        <v>346</v>
      </c>
      <c r="G223" s="205" t="s">
        <v>347</v>
      </c>
      <c r="H223" s="266"/>
      <c r="I223" s="207"/>
      <c r="J223" s="208">
        <f>ROUND(I223*H223,2)</f>
        <v>0</v>
      </c>
      <c r="K223" s="209"/>
      <c r="L223" s="39"/>
      <c r="M223" s="210" t="s">
        <v>1</v>
      </c>
      <c r="N223" s="211" t="s">
        <v>43</v>
      </c>
      <c r="O223" s="71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4" t="s">
        <v>232</v>
      </c>
      <c r="AT223" s="214" t="s">
        <v>146</v>
      </c>
      <c r="AU223" s="214" t="s">
        <v>88</v>
      </c>
      <c r="AY223" s="17" t="s">
        <v>145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7" t="s">
        <v>86</v>
      </c>
      <c r="BK223" s="215">
        <f>ROUND(I223*H223,2)</f>
        <v>0</v>
      </c>
      <c r="BL223" s="17" t="s">
        <v>232</v>
      </c>
      <c r="BM223" s="214" t="s">
        <v>348</v>
      </c>
    </row>
    <row r="224" spans="1:65" s="12" customFormat="1" ht="22.9" customHeight="1">
      <c r="B224" s="188"/>
      <c r="C224" s="189"/>
      <c r="D224" s="190" t="s">
        <v>77</v>
      </c>
      <c r="E224" s="220" t="s">
        <v>349</v>
      </c>
      <c r="F224" s="220" t="s">
        <v>350</v>
      </c>
      <c r="G224" s="189"/>
      <c r="H224" s="189"/>
      <c r="I224" s="192"/>
      <c r="J224" s="221">
        <f>BK224</f>
        <v>0</v>
      </c>
      <c r="K224" s="189"/>
      <c r="L224" s="194"/>
      <c r="M224" s="195"/>
      <c r="N224" s="196"/>
      <c r="O224" s="196"/>
      <c r="P224" s="197">
        <f>SUM(P225:P268)</f>
        <v>0</v>
      </c>
      <c r="Q224" s="196"/>
      <c r="R224" s="197">
        <f>SUM(R225:R268)</f>
        <v>5.222791</v>
      </c>
      <c r="S224" s="196"/>
      <c r="T224" s="198">
        <f>SUM(T225:T268)</f>
        <v>2.6937499999999996</v>
      </c>
      <c r="AR224" s="199" t="s">
        <v>88</v>
      </c>
      <c r="AT224" s="200" t="s">
        <v>77</v>
      </c>
      <c r="AU224" s="200" t="s">
        <v>86</v>
      </c>
      <c r="AY224" s="199" t="s">
        <v>145</v>
      </c>
      <c r="BK224" s="201">
        <f>SUM(BK225:BK268)</f>
        <v>0</v>
      </c>
    </row>
    <row r="225" spans="1:65" s="2" customFormat="1" ht="16.5" customHeight="1">
      <c r="A225" s="34"/>
      <c r="B225" s="35"/>
      <c r="C225" s="202" t="s">
        <v>351</v>
      </c>
      <c r="D225" s="202" t="s">
        <v>146</v>
      </c>
      <c r="E225" s="203" t="s">
        <v>352</v>
      </c>
      <c r="F225" s="204" t="s">
        <v>353</v>
      </c>
      <c r="G225" s="205" t="s">
        <v>187</v>
      </c>
      <c r="H225" s="206">
        <v>622.4</v>
      </c>
      <c r="I225" s="207"/>
      <c r="J225" s="208">
        <f>ROUND(I225*H225,2)</f>
        <v>0</v>
      </c>
      <c r="K225" s="209"/>
      <c r="L225" s="39"/>
      <c r="M225" s="210" t="s">
        <v>1</v>
      </c>
      <c r="N225" s="211" t="s">
        <v>43</v>
      </c>
      <c r="O225" s="71"/>
      <c r="P225" s="212">
        <f>O225*H225</f>
        <v>0</v>
      </c>
      <c r="Q225" s="212">
        <v>0</v>
      </c>
      <c r="R225" s="212">
        <f>Q225*H225</f>
        <v>0</v>
      </c>
      <c r="S225" s="212">
        <v>3.1199999999999999E-3</v>
      </c>
      <c r="T225" s="213">
        <f>S225*H225</f>
        <v>1.9418879999999998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4" t="s">
        <v>232</v>
      </c>
      <c r="AT225" s="214" t="s">
        <v>146</v>
      </c>
      <c r="AU225" s="214" t="s">
        <v>88</v>
      </c>
      <c r="AY225" s="17" t="s">
        <v>145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7" t="s">
        <v>86</v>
      </c>
      <c r="BK225" s="215">
        <f>ROUND(I225*H225,2)</f>
        <v>0</v>
      </c>
      <c r="BL225" s="17" t="s">
        <v>232</v>
      </c>
      <c r="BM225" s="214" t="s">
        <v>354</v>
      </c>
    </row>
    <row r="226" spans="1:65" s="2" customFormat="1" ht="33" customHeight="1">
      <c r="A226" s="34"/>
      <c r="B226" s="35"/>
      <c r="C226" s="202" t="s">
        <v>355</v>
      </c>
      <c r="D226" s="202" t="s">
        <v>146</v>
      </c>
      <c r="E226" s="203" t="s">
        <v>356</v>
      </c>
      <c r="F226" s="204" t="s">
        <v>357</v>
      </c>
      <c r="G226" s="205" t="s">
        <v>187</v>
      </c>
      <c r="H226" s="206">
        <v>622.4</v>
      </c>
      <c r="I226" s="207"/>
      <c r="J226" s="208">
        <f>ROUND(I226*H226,2)</f>
        <v>0</v>
      </c>
      <c r="K226" s="209"/>
      <c r="L226" s="39"/>
      <c r="M226" s="210" t="s">
        <v>1</v>
      </c>
      <c r="N226" s="211" t="s">
        <v>43</v>
      </c>
      <c r="O226" s="71"/>
      <c r="P226" s="212">
        <f>O226*H226</f>
        <v>0</v>
      </c>
      <c r="Q226" s="212">
        <v>6.4999999999999997E-3</v>
      </c>
      <c r="R226" s="212">
        <f>Q226*H226</f>
        <v>4.0455999999999994</v>
      </c>
      <c r="S226" s="212">
        <v>0</v>
      </c>
      <c r="T226" s="21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4" t="s">
        <v>232</v>
      </c>
      <c r="AT226" s="214" t="s">
        <v>146</v>
      </c>
      <c r="AU226" s="214" t="s">
        <v>88</v>
      </c>
      <c r="AY226" s="17" t="s">
        <v>145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7" t="s">
        <v>86</v>
      </c>
      <c r="BK226" s="215">
        <f>ROUND(I226*H226,2)</f>
        <v>0</v>
      </c>
      <c r="BL226" s="17" t="s">
        <v>232</v>
      </c>
      <c r="BM226" s="214" t="s">
        <v>358</v>
      </c>
    </row>
    <row r="227" spans="1:65" s="2" customFormat="1" ht="78">
      <c r="A227" s="34"/>
      <c r="B227" s="35"/>
      <c r="C227" s="36"/>
      <c r="D227" s="216" t="s">
        <v>150</v>
      </c>
      <c r="E227" s="36"/>
      <c r="F227" s="217" t="s">
        <v>359</v>
      </c>
      <c r="G227" s="36"/>
      <c r="H227" s="36"/>
      <c r="I227" s="115"/>
      <c r="J227" s="36"/>
      <c r="K227" s="36"/>
      <c r="L227" s="39"/>
      <c r="M227" s="218"/>
      <c r="N227" s="219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150</v>
      </c>
      <c r="AU227" s="17" t="s">
        <v>88</v>
      </c>
    </row>
    <row r="228" spans="1:65" s="2" customFormat="1" ht="16.5" customHeight="1">
      <c r="A228" s="34"/>
      <c r="B228" s="35"/>
      <c r="C228" s="202" t="s">
        <v>360</v>
      </c>
      <c r="D228" s="202" t="s">
        <v>146</v>
      </c>
      <c r="E228" s="203" t="s">
        <v>361</v>
      </c>
      <c r="F228" s="204" t="s">
        <v>362</v>
      </c>
      <c r="G228" s="205" t="s">
        <v>251</v>
      </c>
      <c r="H228" s="206">
        <v>49</v>
      </c>
      <c r="I228" s="207"/>
      <c r="J228" s="208">
        <f>ROUND(I228*H228,2)</f>
        <v>0</v>
      </c>
      <c r="K228" s="209"/>
      <c r="L228" s="39"/>
      <c r="M228" s="210" t="s">
        <v>1</v>
      </c>
      <c r="N228" s="211" t="s">
        <v>43</v>
      </c>
      <c r="O228" s="71"/>
      <c r="P228" s="212">
        <f>O228*H228</f>
        <v>0</v>
      </c>
      <c r="Q228" s="212">
        <v>0</v>
      </c>
      <c r="R228" s="212">
        <f>Q228*H228</f>
        <v>0</v>
      </c>
      <c r="S228" s="212">
        <v>1.8699999999999999E-3</v>
      </c>
      <c r="T228" s="213">
        <f>S228*H228</f>
        <v>9.1629999999999989E-2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4" t="s">
        <v>232</v>
      </c>
      <c r="AT228" s="214" t="s">
        <v>146</v>
      </c>
      <c r="AU228" s="214" t="s">
        <v>88</v>
      </c>
      <c r="AY228" s="17" t="s">
        <v>145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7" t="s">
        <v>86</v>
      </c>
      <c r="BK228" s="215">
        <f>ROUND(I228*H228,2)</f>
        <v>0</v>
      </c>
      <c r="BL228" s="17" t="s">
        <v>232</v>
      </c>
      <c r="BM228" s="214" t="s">
        <v>363</v>
      </c>
    </row>
    <row r="229" spans="1:65" s="13" customFormat="1" ht="11.25">
      <c r="B229" s="222"/>
      <c r="C229" s="223"/>
      <c r="D229" s="216" t="s">
        <v>160</v>
      </c>
      <c r="E229" s="224" t="s">
        <v>1</v>
      </c>
      <c r="F229" s="225" t="s">
        <v>364</v>
      </c>
      <c r="G229" s="223"/>
      <c r="H229" s="226">
        <v>49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160</v>
      </c>
      <c r="AU229" s="232" t="s">
        <v>88</v>
      </c>
      <c r="AV229" s="13" t="s">
        <v>88</v>
      </c>
      <c r="AW229" s="13" t="s">
        <v>34</v>
      </c>
      <c r="AX229" s="13" t="s">
        <v>86</v>
      </c>
      <c r="AY229" s="232" t="s">
        <v>145</v>
      </c>
    </row>
    <row r="230" spans="1:65" s="2" customFormat="1" ht="21.75" customHeight="1">
      <c r="A230" s="34"/>
      <c r="B230" s="35"/>
      <c r="C230" s="202" t="s">
        <v>365</v>
      </c>
      <c r="D230" s="202" t="s">
        <v>146</v>
      </c>
      <c r="E230" s="203" t="s">
        <v>366</v>
      </c>
      <c r="F230" s="204" t="s">
        <v>367</v>
      </c>
      <c r="G230" s="205" t="s">
        <v>251</v>
      </c>
      <c r="H230" s="206">
        <v>49</v>
      </c>
      <c r="I230" s="207"/>
      <c r="J230" s="208">
        <f>ROUND(I230*H230,2)</f>
        <v>0</v>
      </c>
      <c r="K230" s="209"/>
      <c r="L230" s="39"/>
      <c r="M230" s="210" t="s">
        <v>1</v>
      </c>
      <c r="N230" s="211" t="s">
        <v>43</v>
      </c>
      <c r="O230" s="71"/>
      <c r="P230" s="212">
        <f>O230*H230</f>
        <v>0</v>
      </c>
      <c r="Q230" s="212">
        <v>4.2199999999999998E-3</v>
      </c>
      <c r="R230" s="212">
        <f>Q230*H230</f>
        <v>0.20677999999999999</v>
      </c>
      <c r="S230" s="212">
        <v>0</v>
      </c>
      <c r="T230" s="21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4" t="s">
        <v>232</v>
      </c>
      <c r="AT230" s="214" t="s">
        <v>146</v>
      </c>
      <c r="AU230" s="214" t="s">
        <v>88</v>
      </c>
      <c r="AY230" s="17" t="s">
        <v>145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7" t="s">
        <v>86</v>
      </c>
      <c r="BK230" s="215">
        <f>ROUND(I230*H230,2)</f>
        <v>0</v>
      </c>
      <c r="BL230" s="17" t="s">
        <v>232</v>
      </c>
      <c r="BM230" s="214" t="s">
        <v>368</v>
      </c>
    </row>
    <row r="231" spans="1:65" s="2" customFormat="1" ht="78">
      <c r="A231" s="34"/>
      <c r="B231" s="35"/>
      <c r="C231" s="36"/>
      <c r="D231" s="216" t="s">
        <v>150</v>
      </c>
      <c r="E231" s="36"/>
      <c r="F231" s="217" t="s">
        <v>369</v>
      </c>
      <c r="G231" s="36"/>
      <c r="H231" s="36"/>
      <c r="I231" s="115"/>
      <c r="J231" s="36"/>
      <c r="K231" s="36"/>
      <c r="L231" s="39"/>
      <c r="M231" s="218"/>
      <c r="N231" s="219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150</v>
      </c>
      <c r="AU231" s="17" t="s">
        <v>88</v>
      </c>
    </row>
    <row r="232" spans="1:65" s="2" customFormat="1" ht="16.5" customHeight="1">
      <c r="A232" s="34"/>
      <c r="B232" s="35"/>
      <c r="C232" s="202" t="s">
        <v>370</v>
      </c>
      <c r="D232" s="202" t="s">
        <v>146</v>
      </c>
      <c r="E232" s="203" t="s">
        <v>371</v>
      </c>
      <c r="F232" s="204" t="s">
        <v>372</v>
      </c>
      <c r="G232" s="205" t="s">
        <v>251</v>
      </c>
      <c r="H232" s="206">
        <v>29.4</v>
      </c>
      <c r="I232" s="207"/>
      <c r="J232" s="208">
        <f>ROUND(I232*H232,2)</f>
        <v>0</v>
      </c>
      <c r="K232" s="209"/>
      <c r="L232" s="39"/>
      <c r="M232" s="210" t="s">
        <v>1</v>
      </c>
      <c r="N232" s="211" t="s">
        <v>43</v>
      </c>
      <c r="O232" s="71"/>
      <c r="P232" s="212">
        <f>O232*H232</f>
        <v>0</v>
      </c>
      <c r="Q232" s="212">
        <v>0</v>
      </c>
      <c r="R232" s="212">
        <f>Q232*H232</f>
        <v>0</v>
      </c>
      <c r="S232" s="212">
        <v>3.48E-3</v>
      </c>
      <c r="T232" s="213">
        <f>S232*H232</f>
        <v>0.102312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4" t="s">
        <v>232</v>
      </c>
      <c r="AT232" s="214" t="s">
        <v>146</v>
      </c>
      <c r="AU232" s="214" t="s">
        <v>88</v>
      </c>
      <c r="AY232" s="17" t="s">
        <v>145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7" t="s">
        <v>86</v>
      </c>
      <c r="BK232" s="215">
        <f>ROUND(I232*H232,2)</f>
        <v>0</v>
      </c>
      <c r="BL232" s="17" t="s">
        <v>232</v>
      </c>
      <c r="BM232" s="214" t="s">
        <v>373</v>
      </c>
    </row>
    <row r="233" spans="1:65" s="13" customFormat="1" ht="11.25">
      <c r="B233" s="222"/>
      <c r="C233" s="223"/>
      <c r="D233" s="216" t="s">
        <v>160</v>
      </c>
      <c r="E233" s="224" t="s">
        <v>1</v>
      </c>
      <c r="F233" s="225" t="s">
        <v>374</v>
      </c>
      <c r="G233" s="223"/>
      <c r="H233" s="226">
        <v>29.4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160</v>
      </c>
      <c r="AU233" s="232" t="s">
        <v>88</v>
      </c>
      <c r="AV233" s="13" t="s">
        <v>88</v>
      </c>
      <c r="AW233" s="13" t="s">
        <v>34</v>
      </c>
      <c r="AX233" s="13" t="s">
        <v>86</v>
      </c>
      <c r="AY233" s="232" t="s">
        <v>145</v>
      </c>
    </row>
    <row r="234" spans="1:65" s="2" customFormat="1" ht="21.75" customHeight="1">
      <c r="A234" s="34"/>
      <c r="B234" s="35"/>
      <c r="C234" s="202" t="s">
        <v>375</v>
      </c>
      <c r="D234" s="202" t="s">
        <v>146</v>
      </c>
      <c r="E234" s="203" t="s">
        <v>376</v>
      </c>
      <c r="F234" s="204" t="s">
        <v>377</v>
      </c>
      <c r="G234" s="205" t="s">
        <v>251</v>
      </c>
      <c r="H234" s="206">
        <v>29.4</v>
      </c>
      <c r="I234" s="207"/>
      <c r="J234" s="208">
        <f>ROUND(I234*H234,2)</f>
        <v>0</v>
      </c>
      <c r="K234" s="209"/>
      <c r="L234" s="39"/>
      <c r="M234" s="210" t="s">
        <v>1</v>
      </c>
      <c r="N234" s="211" t="s">
        <v>43</v>
      </c>
      <c r="O234" s="71"/>
      <c r="P234" s="212">
        <f>O234*H234</f>
        <v>0</v>
      </c>
      <c r="Q234" s="212">
        <v>4.3400000000000001E-3</v>
      </c>
      <c r="R234" s="212">
        <f>Q234*H234</f>
        <v>0.12759599999999999</v>
      </c>
      <c r="S234" s="212">
        <v>0</v>
      </c>
      <c r="T234" s="21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4" t="s">
        <v>232</v>
      </c>
      <c r="AT234" s="214" t="s">
        <v>146</v>
      </c>
      <c r="AU234" s="214" t="s">
        <v>88</v>
      </c>
      <c r="AY234" s="17" t="s">
        <v>145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7" t="s">
        <v>86</v>
      </c>
      <c r="BK234" s="215">
        <f>ROUND(I234*H234,2)</f>
        <v>0</v>
      </c>
      <c r="BL234" s="17" t="s">
        <v>232</v>
      </c>
      <c r="BM234" s="214" t="s">
        <v>378</v>
      </c>
    </row>
    <row r="235" spans="1:65" s="2" customFormat="1" ht="78">
      <c r="A235" s="34"/>
      <c r="B235" s="35"/>
      <c r="C235" s="36"/>
      <c r="D235" s="216" t="s">
        <v>150</v>
      </c>
      <c r="E235" s="36"/>
      <c r="F235" s="217" t="s">
        <v>369</v>
      </c>
      <c r="G235" s="36"/>
      <c r="H235" s="36"/>
      <c r="I235" s="115"/>
      <c r="J235" s="36"/>
      <c r="K235" s="36"/>
      <c r="L235" s="39"/>
      <c r="M235" s="218"/>
      <c r="N235" s="219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150</v>
      </c>
      <c r="AU235" s="17" t="s">
        <v>88</v>
      </c>
    </row>
    <row r="236" spans="1:65" s="2" customFormat="1" ht="16.5" customHeight="1">
      <c r="A236" s="34"/>
      <c r="B236" s="35"/>
      <c r="C236" s="202" t="s">
        <v>379</v>
      </c>
      <c r="D236" s="202" t="s">
        <v>146</v>
      </c>
      <c r="E236" s="203" t="s">
        <v>380</v>
      </c>
      <c r="F236" s="204" t="s">
        <v>381</v>
      </c>
      <c r="G236" s="205" t="s">
        <v>251</v>
      </c>
      <c r="H236" s="206">
        <v>61.4</v>
      </c>
      <c r="I236" s="207"/>
      <c r="J236" s="208">
        <f>ROUND(I236*H236,2)</f>
        <v>0</v>
      </c>
      <c r="K236" s="209"/>
      <c r="L236" s="39"/>
      <c r="M236" s="210" t="s">
        <v>1</v>
      </c>
      <c r="N236" s="211" t="s">
        <v>43</v>
      </c>
      <c r="O236" s="71"/>
      <c r="P236" s="212">
        <f>O236*H236</f>
        <v>0</v>
      </c>
      <c r="Q236" s="212">
        <v>0</v>
      </c>
      <c r="R236" s="212">
        <f>Q236*H236</f>
        <v>0</v>
      </c>
      <c r="S236" s="212">
        <v>1.6999999999999999E-3</v>
      </c>
      <c r="T236" s="213">
        <f>S236*H236</f>
        <v>0.10437999999999999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4" t="s">
        <v>232</v>
      </c>
      <c r="AT236" s="214" t="s">
        <v>146</v>
      </c>
      <c r="AU236" s="214" t="s">
        <v>88</v>
      </c>
      <c r="AY236" s="17" t="s">
        <v>145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7" t="s">
        <v>86</v>
      </c>
      <c r="BK236" s="215">
        <f>ROUND(I236*H236,2)</f>
        <v>0</v>
      </c>
      <c r="BL236" s="17" t="s">
        <v>232</v>
      </c>
      <c r="BM236" s="214" t="s">
        <v>382</v>
      </c>
    </row>
    <row r="237" spans="1:65" s="13" customFormat="1" ht="11.25">
      <c r="B237" s="222"/>
      <c r="C237" s="223"/>
      <c r="D237" s="216" t="s">
        <v>160</v>
      </c>
      <c r="E237" s="224" t="s">
        <v>1</v>
      </c>
      <c r="F237" s="225" t="s">
        <v>383</v>
      </c>
      <c r="G237" s="223"/>
      <c r="H237" s="226">
        <v>61.4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160</v>
      </c>
      <c r="AU237" s="232" t="s">
        <v>88</v>
      </c>
      <c r="AV237" s="13" t="s">
        <v>88</v>
      </c>
      <c r="AW237" s="13" t="s">
        <v>34</v>
      </c>
      <c r="AX237" s="13" t="s">
        <v>86</v>
      </c>
      <c r="AY237" s="232" t="s">
        <v>145</v>
      </c>
    </row>
    <row r="238" spans="1:65" s="2" customFormat="1" ht="21.75" customHeight="1">
      <c r="A238" s="34"/>
      <c r="B238" s="35"/>
      <c r="C238" s="202" t="s">
        <v>384</v>
      </c>
      <c r="D238" s="202" t="s">
        <v>146</v>
      </c>
      <c r="E238" s="203" t="s">
        <v>385</v>
      </c>
      <c r="F238" s="204" t="s">
        <v>386</v>
      </c>
      <c r="G238" s="205" t="s">
        <v>251</v>
      </c>
      <c r="H238" s="206">
        <v>61.4</v>
      </c>
      <c r="I238" s="207"/>
      <c r="J238" s="208">
        <f>ROUND(I238*H238,2)</f>
        <v>0</v>
      </c>
      <c r="K238" s="209"/>
      <c r="L238" s="39"/>
      <c r="M238" s="210" t="s">
        <v>1</v>
      </c>
      <c r="N238" s="211" t="s">
        <v>43</v>
      </c>
      <c r="O238" s="71"/>
      <c r="P238" s="212">
        <f>O238*H238</f>
        <v>0</v>
      </c>
      <c r="Q238" s="212">
        <v>3.47E-3</v>
      </c>
      <c r="R238" s="212">
        <f>Q238*H238</f>
        <v>0.213058</v>
      </c>
      <c r="S238" s="212">
        <v>0</v>
      </c>
      <c r="T238" s="21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4" t="s">
        <v>232</v>
      </c>
      <c r="AT238" s="214" t="s">
        <v>146</v>
      </c>
      <c r="AU238" s="214" t="s">
        <v>88</v>
      </c>
      <c r="AY238" s="17" t="s">
        <v>145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7" t="s">
        <v>86</v>
      </c>
      <c r="BK238" s="215">
        <f>ROUND(I238*H238,2)</f>
        <v>0</v>
      </c>
      <c r="BL238" s="17" t="s">
        <v>232</v>
      </c>
      <c r="BM238" s="214" t="s">
        <v>387</v>
      </c>
    </row>
    <row r="239" spans="1:65" s="2" customFormat="1" ht="78">
      <c r="A239" s="34"/>
      <c r="B239" s="35"/>
      <c r="C239" s="36"/>
      <c r="D239" s="216" t="s">
        <v>150</v>
      </c>
      <c r="E239" s="36"/>
      <c r="F239" s="217" t="s">
        <v>369</v>
      </c>
      <c r="G239" s="36"/>
      <c r="H239" s="36"/>
      <c r="I239" s="115"/>
      <c r="J239" s="36"/>
      <c r="K239" s="36"/>
      <c r="L239" s="39"/>
      <c r="M239" s="218"/>
      <c r="N239" s="219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150</v>
      </c>
      <c r="AU239" s="17" t="s">
        <v>88</v>
      </c>
    </row>
    <row r="240" spans="1:65" s="2" customFormat="1" ht="16.5" customHeight="1">
      <c r="A240" s="34"/>
      <c r="B240" s="35"/>
      <c r="C240" s="202" t="s">
        <v>388</v>
      </c>
      <c r="D240" s="202" t="s">
        <v>146</v>
      </c>
      <c r="E240" s="203" t="s">
        <v>389</v>
      </c>
      <c r="F240" s="204" t="s">
        <v>390</v>
      </c>
      <c r="G240" s="205" t="s">
        <v>251</v>
      </c>
      <c r="H240" s="206">
        <v>71</v>
      </c>
      <c r="I240" s="207"/>
      <c r="J240" s="208">
        <f>ROUND(I240*H240,2)</f>
        <v>0</v>
      </c>
      <c r="K240" s="209"/>
      <c r="L240" s="39"/>
      <c r="M240" s="210" t="s">
        <v>1</v>
      </c>
      <c r="N240" s="211" t="s">
        <v>43</v>
      </c>
      <c r="O240" s="71"/>
      <c r="P240" s="212">
        <f>O240*H240</f>
        <v>0</v>
      </c>
      <c r="Q240" s="212">
        <v>0</v>
      </c>
      <c r="R240" s="212">
        <f>Q240*H240</f>
        <v>0</v>
      </c>
      <c r="S240" s="212">
        <v>1.7700000000000001E-3</v>
      </c>
      <c r="T240" s="213">
        <f>S240*H240</f>
        <v>0.12567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4" t="s">
        <v>232</v>
      </c>
      <c r="AT240" s="214" t="s">
        <v>146</v>
      </c>
      <c r="AU240" s="214" t="s">
        <v>88</v>
      </c>
      <c r="AY240" s="17" t="s">
        <v>145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7" t="s">
        <v>86</v>
      </c>
      <c r="BK240" s="215">
        <f>ROUND(I240*H240,2)</f>
        <v>0</v>
      </c>
      <c r="BL240" s="17" t="s">
        <v>232</v>
      </c>
      <c r="BM240" s="214" t="s">
        <v>391</v>
      </c>
    </row>
    <row r="241" spans="1:65" s="13" customFormat="1" ht="11.25">
      <c r="B241" s="222"/>
      <c r="C241" s="223"/>
      <c r="D241" s="216" t="s">
        <v>160</v>
      </c>
      <c r="E241" s="224" t="s">
        <v>1</v>
      </c>
      <c r="F241" s="225" t="s">
        <v>392</v>
      </c>
      <c r="G241" s="223"/>
      <c r="H241" s="226">
        <v>32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160</v>
      </c>
      <c r="AU241" s="232" t="s">
        <v>88</v>
      </c>
      <c r="AV241" s="13" t="s">
        <v>88</v>
      </c>
      <c r="AW241" s="13" t="s">
        <v>34</v>
      </c>
      <c r="AX241" s="13" t="s">
        <v>78</v>
      </c>
      <c r="AY241" s="232" t="s">
        <v>145</v>
      </c>
    </row>
    <row r="242" spans="1:65" s="13" customFormat="1" ht="11.25">
      <c r="B242" s="222"/>
      <c r="C242" s="223"/>
      <c r="D242" s="216" t="s">
        <v>160</v>
      </c>
      <c r="E242" s="224" t="s">
        <v>1</v>
      </c>
      <c r="F242" s="225" t="s">
        <v>393</v>
      </c>
      <c r="G242" s="223"/>
      <c r="H242" s="226">
        <v>17</v>
      </c>
      <c r="I242" s="227"/>
      <c r="J242" s="223"/>
      <c r="K242" s="223"/>
      <c r="L242" s="228"/>
      <c r="M242" s="229"/>
      <c r="N242" s="230"/>
      <c r="O242" s="230"/>
      <c r="P242" s="230"/>
      <c r="Q242" s="230"/>
      <c r="R242" s="230"/>
      <c r="S242" s="230"/>
      <c r="T242" s="231"/>
      <c r="AT242" s="232" t="s">
        <v>160</v>
      </c>
      <c r="AU242" s="232" t="s">
        <v>88</v>
      </c>
      <c r="AV242" s="13" t="s">
        <v>88</v>
      </c>
      <c r="AW242" s="13" t="s">
        <v>34</v>
      </c>
      <c r="AX242" s="13" t="s">
        <v>78</v>
      </c>
      <c r="AY242" s="232" t="s">
        <v>145</v>
      </c>
    </row>
    <row r="243" spans="1:65" s="13" customFormat="1" ht="11.25">
      <c r="B243" s="222"/>
      <c r="C243" s="223"/>
      <c r="D243" s="216" t="s">
        <v>160</v>
      </c>
      <c r="E243" s="224" t="s">
        <v>1</v>
      </c>
      <c r="F243" s="225" t="s">
        <v>394</v>
      </c>
      <c r="G243" s="223"/>
      <c r="H243" s="226">
        <v>22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160</v>
      </c>
      <c r="AU243" s="232" t="s">
        <v>88</v>
      </c>
      <c r="AV243" s="13" t="s">
        <v>88</v>
      </c>
      <c r="AW243" s="13" t="s">
        <v>34</v>
      </c>
      <c r="AX243" s="13" t="s">
        <v>78</v>
      </c>
      <c r="AY243" s="232" t="s">
        <v>145</v>
      </c>
    </row>
    <row r="244" spans="1:65" s="14" customFormat="1" ht="11.25">
      <c r="B244" s="233"/>
      <c r="C244" s="234"/>
      <c r="D244" s="216" t="s">
        <v>160</v>
      </c>
      <c r="E244" s="235" t="s">
        <v>1</v>
      </c>
      <c r="F244" s="236" t="s">
        <v>164</v>
      </c>
      <c r="G244" s="234"/>
      <c r="H244" s="237">
        <v>71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160</v>
      </c>
      <c r="AU244" s="243" t="s">
        <v>88</v>
      </c>
      <c r="AV244" s="14" t="s">
        <v>144</v>
      </c>
      <c r="AW244" s="14" t="s">
        <v>34</v>
      </c>
      <c r="AX244" s="14" t="s">
        <v>86</v>
      </c>
      <c r="AY244" s="243" t="s">
        <v>145</v>
      </c>
    </row>
    <row r="245" spans="1:65" s="2" customFormat="1" ht="21.75" customHeight="1">
      <c r="A245" s="34"/>
      <c r="B245" s="35"/>
      <c r="C245" s="202" t="s">
        <v>395</v>
      </c>
      <c r="D245" s="202" t="s">
        <v>146</v>
      </c>
      <c r="E245" s="203" t="s">
        <v>396</v>
      </c>
      <c r="F245" s="204" t="s">
        <v>397</v>
      </c>
      <c r="G245" s="205" t="s">
        <v>251</v>
      </c>
      <c r="H245" s="206">
        <v>71</v>
      </c>
      <c r="I245" s="207"/>
      <c r="J245" s="208">
        <f>ROUND(I245*H245,2)</f>
        <v>0</v>
      </c>
      <c r="K245" s="209"/>
      <c r="L245" s="39"/>
      <c r="M245" s="210" t="s">
        <v>1</v>
      </c>
      <c r="N245" s="211" t="s">
        <v>43</v>
      </c>
      <c r="O245" s="71"/>
      <c r="P245" s="212">
        <f>O245*H245</f>
        <v>0</v>
      </c>
      <c r="Q245" s="212">
        <v>3.5699999999999998E-3</v>
      </c>
      <c r="R245" s="212">
        <f>Q245*H245</f>
        <v>0.25346999999999997</v>
      </c>
      <c r="S245" s="212">
        <v>0</v>
      </c>
      <c r="T245" s="21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4" t="s">
        <v>232</v>
      </c>
      <c r="AT245" s="214" t="s">
        <v>146</v>
      </c>
      <c r="AU245" s="214" t="s">
        <v>88</v>
      </c>
      <c r="AY245" s="17" t="s">
        <v>145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7" t="s">
        <v>86</v>
      </c>
      <c r="BK245" s="215">
        <f>ROUND(I245*H245,2)</f>
        <v>0</v>
      </c>
      <c r="BL245" s="17" t="s">
        <v>232</v>
      </c>
      <c r="BM245" s="214" t="s">
        <v>398</v>
      </c>
    </row>
    <row r="246" spans="1:65" s="2" customFormat="1" ht="78">
      <c r="A246" s="34"/>
      <c r="B246" s="35"/>
      <c r="C246" s="36"/>
      <c r="D246" s="216" t="s">
        <v>150</v>
      </c>
      <c r="E246" s="36"/>
      <c r="F246" s="217" t="s">
        <v>369</v>
      </c>
      <c r="G246" s="36"/>
      <c r="H246" s="36"/>
      <c r="I246" s="115"/>
      <c r="J246" s="36"/>
      <c r="K246" s="36"/>
      <c r="L246" s="39"/>
      <c r="M246" s="218"/>
      <c r="N246" s="219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150</v>
      </c>
      <c r="AU246" s="17" t="s">
        <v>88</v>
      </c>
    </row>
    <row r="247" spans="1:65" s="2" customFormat="1" ht="16.5" customHeight="1">
      <c r="A247" s="34"/>
      <c r="B247" s="35"/>
      <c r="C247" s="202" t="s">
        <v>399</v>
      </c>
      <c r="D247" s="202" t="s">
        <v>146</v>
      </c>
      <c r="E247" s="203" t="s">
        <v>400</v>
      </c>
      <c r="F247" s="204" t="s">
        <v>401</v>
      </c>
      <c r="G247" s="205" t="s">
        <v>167</v>
      </c>
      <c r="H247" s="206">
        <v>6</v>
      </c>
      <c r="I247" s="207"/>
      <c r="J247" s="208">
        <f>ROUND(I247*H247,2)</f>
        <v>0</v>
      </c>
      <c r="K247" s="209"/>
      <c r="L247" s="39"/>
      <c r="M247" s="210" t="s">
        <v>1</v>
      </c>
      <c r="N247" s="211" t="s">
        <v>43</v>
      </c>
      <c r="O247" s="71"/>
      <c r="P247" s="212">
        <f>O247*H247</f>
        <v>0</v>
      </c>
      <c r="Q247" s="212">
        <v>0</v>
      </c>
      <c r="R247" s="212">
        <f>Q247*H247</f>
        <v>0</v>
      </c>
      <c r="S247" s="212">
        <v>9.0600000000000003E-3</v>
      </c>
      <c r="T247" s="213">
        <f>S247*H247</f>
        <v>5.4360000000000006E-2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4" t="s">
        <v>232</v>
      </c>
      <c r="AT247" s="214" t="s">
        <v>146</v>
      </c>
      <c r="AU247" s="214" t="s">
        <v>88</v>
      </c>
      <c r="AY247" s="17" t="s">
        <v>145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7" t="s">
        <v>86</v>
      </c>
      <c r="BK247" s="215">
        <f>ROUND(I247*H247,2)</f>
        <v>0</v>
      </c>
      <c r="BL247" s="17" t="s">
        <v>232</v>
      </c>
      <c r="BM247" s="214" t="s">
        <v>402</v>
      </c>
    </row>
    <row r="248" spans="1:65" s="2" customFormat="1" ht="21.75" customHeight="1">
      <c r="A248" s="34"/>
      <c r="B248" s="35"/>
      <c r="C248" s="202" t="s">
        <v>403</v>
      </c>
      <c r="D248" s="202" t="s">
        <v>146</v>
      </c>
      <c r="E248" s="203" t="s">
        <v>404</v>
      </c>
      <c r="F248" s="204" t="s">
        <v>405</v>
      </c>
      <c r="G248" s="205" t="s">
        <v>167</v>
      </c>
      <c r="H248" s="206">
        <v>5</v>
      </c>
      <c r="I248" s="207"/>
      <c r="J248" s="208">
        <f>ROUND(I248*H248,2)</f>
        <v>0</v>
      </c>
      <c r="K248" s="209"/>
      <c r="L248" s="39"/>
      <c r="M248" s="210" t="s">
        <v>1</v>
      </c>
      <c r="N248" s="211" t="s">
        <v>43</v>
      </c>
      <c r="O248" s="71"/>
      <c r="P248" s="212">
        <f>O248*H248</f>
        <v>0</v>
      </c>
      <c r="Q248" s="212">
        <v>3.5599999999999998E-3</v>
      </c>
      <c r="R248" s="212">
        <f>Q248*H248</f>
        <v>1.78E-2</v>
      </c>
      <c r="S248" s="212">
        <v>0</v>
      </c>
      <c r="T248" s="21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4" t="s">
        <v>232</v>
      </c>
      <c r="AT248" s="214" t="s">
        <v>146</v>
      </c>
      <c r="AU248" s="214" t="s">
        <v>88</v>
      </c>
      <c r="AY248" s="17" t="s">
        <v>145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7" t="s">
        <v>86</v>
      </c>
      <c r="BK248" s="215">
        <f>ROUND(I248*H248,2)</f>
        <v>0</v>
      </c>
      <c r="BL248" s="17" t="s">
        <v>232</v>
      </c>
      <c r="BM248" s="214" t="s">
        <v>406</v>
      </c>
    </row>
    <row r="249" spans="1:65" s="2" customFormat="1" ht="78">
      <c r="A249" s="34"/>
      <c r="B249" s="35"/>
      <c r="C249" s="36"/>
      <c r="D249" s="216" t="s">
        <v>150</v>
      </c>
      <c r="E249" s="36"/>
      <c r="F249" s="217" t="s">
        <v>369</v>
      </c>
      <c r="G249" s="36"/>
      <c r="H249" s="36"/>
      <c r="I249" s="115"/>
      <c r="J249" s="36"/>
      <c r="K249" s="36"/>
      <c r="L249" s="39"/>
      <c r="M249" s="218"/>
      <c r="N249" s="219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150</v>
      </c>
      <c r="AU249" s="17" t="s">
        <v>88</v>
      </c>
    </row>
    <row r="250" spans="1:65" s="2" customFormat="1" ht="16.5" customHeight="1">
      <c r="A250" s="34"/>
      <c r="B250" s="35"/>
      <c r="C250" s="202" t="s">
        <v>407</v>
      </c>
      <c r="D250" s="202" t="s">
        <v>146</v>
      </c>
      <c r="E250" s="203" t="s">
        <v>408</v>
      </c>
      <c r="F250" s="204" t="s">
        <v>409</v>
      </c>
      <c r="G250" s="205" t="s">
        <v>251</v>
      </c>
      <c r="H250" s="206">
        <v>11.8</v>
      </c>
      <c r="I250" s="207"/>
      <c r="J250" s="208">
        <f>ROUND(I250*H250,2)</f>
        <v>0</v>
      </c>
      <c r="K250" s="209"/>
      <c r="L250" s="39"/>
      <c r="M250" s="210" t="s">
        <v>1</v>
      </c>
      <c r="N250" s="211" t="s">
        <v>43</v>
      </c>
      <c r="O250" s="71"/>
      <c r="P250" s="212">
        <f>O250*H250</f>
        <v>0</v>
      </c>
      <c r="Q250" s="212">
        <v>0</v>
      </c>
      <c r="R250" s="212">
        <f>Q250*H250</f>
        <v>0</v>
      </c>
      <c r="S250" s="212">
        <v>1.75E-3</v>
      </c>
      <c r="T250" s="213">
        <f>S250*H250</f>
        <v>2.0650000000000002E-2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232</v>
      </c>
      <c r="AT250" s="214" t="s">
        <v>146</v>
      </c>
      <c r="AU250" s="214" t="s">
        <v>88</v>
      </c>
      <c r="AY250" s="17" t="s">
        <v>145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7" t="s">
        <v>86</v>
      </c>
      <c r="BK250" s="215">
        <f>ROUND(I250*H250,2)</f>
        <v>0</v>
      </c>
      <c r="BL250" s="17" t="s">
        <v>232</v>
      </c>
      <c r="BM250" s="214" t="s">
        <v>410</v>
      </c>
    </row>
    <row r="251" spans="1:65" s="13" customFormat="1" ht="11.25">
      <c r="B251" s="222"/>
      <c r="C251" s="223"/>
      <c r="D251" s="216" t="s">
        <v>160</v>
      </c>
      <c r="E251" s="224" t="s">
        <v>1</v>
      </c>
      <c r="F251" s="225" t="s">
        <v>411</v>
      </c>
      <c r="G251" s="223"/>
      <c r="H251" s="226">
        <v>11.8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160</v>
      </c>
      <c r="AU251" s="232" t="s">
        <v>88</v>
      </c>
      <c r="AV251" s="13" t="s">
        <v>88</v>
      </c>
      <c r="AW251" s="13" t="s">
        <v>34</v>
      </c>
      <c r="AX251" s="13" t="s">
        <v>86</v>
      </c>
      <c r="AY251" s="232" t="s">
        <v>145</v>
      </c>
    </row>
    <row r="252" spans="1:65" s="2" customFormat="1" ht="21.75" customHeight="1">
      <c r="A252" s="34"/>
      <c r="B252" s="35"/>
      <c r="C252" s="202" t="s">
        <v>412</v>
      </c>
      <c r="D252" s="202" t="s">
        <v>146</v>
      </c>
      <c r="E252" s="203" t="s">
        <v>413</v>
      </c>
      <c r="F252" s="204" t="s">
        <v>414</v>
      </c>
      <c r="G252" s="205" t="s">
        <v>251</v>
      </c>
      <c r="H252" s="206">
        <v>11.8</v>
      </c>
      <c r="I252" s="207"/>
      <c r="J252" s="208">
        <f>ROUND(I252*H252,2)</f>
        <v>0</v>
      </c>
      <c r="K252" s="209"/>
      <c r="L252" s="39"/>
      <c r="M252" s="210" t="s">
        <v>1</v>
      </c>
      <c r="N252" s="211" t="s">
        <v>43</v>
      </c>
      <c r="O252" s="71"/>
      <c r="P252" s="212">
        <f>O252*H252</f>
        <v>0</v>
      </c>
      <c r="Q252" s="212">
        <v>2.8900000000000002E-3</v>
      </c>
      <c r="R252" s="212">
        <f>Q252*H252</f>
        <v>3.4102000000000007E-2</v>
      </c>
      <c r="S252" s="212">
        <v>0</v>
      </c>
      <c r="T252" s="21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4" t="s">
        <v>232</v>
      </c>
      <c r="AT252" s="214" t="s">
        <v>146</v>
      </c>
      <c r="AU252" s="214" t="s">
        <v>88</v>
      </c>
      <c r="AY252" s="17" t="s">
        <v>145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7" t="s">
        <v>86</v>
      </c>
      <c r="BK252" s="215">
        <f>ROUND(I252*H252,2)</f>
        <v>0</v>
      </c>
      <c r="BL252" s="17" t="s">
        <v>232</v>
      </c>
      <c r="BM252" s="214" t="s">
        <v>415</v>
      </c>
    </row>
    <row r="253" spans="1:65" s="2" customFormat="1" ht="78">
      <c r="A253" s="34"/>
      <c r="B253" s="35"/>
      <c r="C253" s="36"/>
      <c r="D253" s="216" t="s">
        <v>150</v>
      </c>
      <c r="E253" s="36"/>
      <c r="F253" s="217" t="s">
        <v>369</v>
      </c>
      <c r="G253" s="36"/>
      <c r="H253" s="36"/>
      <c r="I253" s="115"/>
      <c r="J253" s="36"/>
      <c r="K253" s="36"/>
      <c r="L253" s="39"/>
      <c r="M253" s="218"/>
      <c r="N253" s="219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150</v>
      </c>
      <c r="AU253" s="17" t="s">
        <v>88</v>
      </c>
    </row>
    <row r="254" spans="1:65" s="2" customFormat="1" ht="16.5" customHeight="1">
      <c r="A254" s="34"/>
      <c r="B254" s="35"/>
      <c r="C254" s="202" t="s">
        <v>416</v>
      </c>
      <c r="D254" s="202" t="s">
        <v>146</v>
      </c>
      <c r="E254" s="203" t="s">
        <v>417</v>
      </c>
      <c r="F254" s="204" t="s">
        <v>418</v>
      </c>
      <c r="G254" s="205" t="s">
        <v>187</v>
      </c>
      <c r="H254" s="206">
        <v>5.25</v>
      </c>
      <c r="I254" s="207"/>
      <c r="J254" s="208">
        <f>ROUND(I254*H254,2)</f>
        <v>0</v>
      </c>
      <c r="K254" s="209"/>
      <c r="L254" s="39"/>
      <c r="M254" s="210" t="s">
        <v>1</v>
      </c>
      <c r="N254" s="211" t="s">
        <v>43</v>
      </c>
      <c r="O254" s="71"/>
      <c r="P254" s="212">
        <f>O254*H254</f>
        <v>0</v>
      </c>
      <c r="Q254" s="212">
        <v>0</v>
      </c>
      <c r="R254" s="212">
        <f>Q254*H254</f>
        <v>0</v>
      </c>
      <c r="S254" s="212">
        <v>5.8399999999999997E-3</v>
      </c>
      <c r="T254" s="213">
        <f>S254*H254</f>
        <v>3.066E-2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4" t="s">
        <v>232</v>
      </c>
      <c r="AT254" s="214" t="s">
        <v>146</v>
      </c>
      <c r="AU254" s="214" t="s">
        <v>88</v>
      </c>
      <c r="AY254" s="17" t="s">
        <v>145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7" t="s">
        <v>86</v>
      </c>
      <c r="BK254" s="215">
        <f>ROUND(I254*H254,2)</f>
        <v>0</v>
      </c>
      <c r="BL254" s="17" t="s">
        <v>232</v>
      </c>
      <c r="BM254" s="214" t="s">
        <v>419</v>
      </c>
    </row>
    <row r="255" spans="1:65" s="13" customFormat="1" ht="11.25">
      <c r="B255" s="222"/>
      <c r="C255" s="223"/>
      <c r="D255" s="216" t="s">
        <v>160</v>
      </c>
      <c r="E255" s="224" t="s">
        <v>1</v>
      </c>
      <c r="F255" s="225" t="s">
        <v>420</v>
      </c>
      <c r="G255" s="223"/>
      <c r="H255" s="226">
        <v>5.25</v>
      </c>
      <c r="I255" s="227"/>
      <c r="J255" s="223"/>
      <c r="K255" s="223"/>
      <c r="L255" s="228"/>
      <c r="M255" s="229"/>
      <c r="N255" s="230"/>
      <c r="O255" s="230"/>
      <c r="P255" s="230"/>
      <c r="Q255" s="230"/>
      <c r="R255" s="230"/>
      <c r="S255" s="230"/>
      <c r="T255" s="231"/>
      <c r="AT255" s="232" t="s">
        <v>160</v>
      </c>
      <c r="AU255" s="232" t="s">
        <v>88</v>
      </c>
      <c r="AV255" s="13" t="s">
        <v>88</v>
      </c>
      <c r="AW255" s="13" t="s">
        <v>34</v>
      </c>
      <c r="AX255" s="13" t="s">
        <v>86</v>
      </c>
      <c r="AY255" s="232" t="s">
        <v>145</v>
      </c>
    </row>
    <row r="256" spans="1:65" s="2" customFormat="1" ht="21.75" customHeight="1">
      <c r="A256" s="34"/>
      <c r="B256" s="35"/>
      <c r="C256" s="202" t="s">
        <v>421</v>
      </c>
      <c r="D256" s="202" t="s">
        <v>146</v>
      </c>
      <c r="E256" s="203" t="s">
        <v>422</v>
      </c>
      <c r="F256" s="204" t="s">
        <v>423</v>
      </c>
      <c r="G256" s="205" t="s">
        <v>187</v>
      </c>
      <c r="H256" s="206">
        <v>5.25</v>
      </c>
      <c r="I256" s="207"/>
      <c r="J256" s="208">
        <f>ROUND(I256*H256,2)</f>
        <v>0</v>
      </c>
      <c r="K256" s="209"/>
      <c r="L256" s="39"/>
      <c r="M256" s="210" t="s">
        <v>1</v>
      </c>
      <c r="N256" s="211" t="s">
        <v>43</v>
      </c>
      <c r="O256" s="71"/>
      <c r="P256" s="212">
        <f>O256*H256</f>
        <v>0</v>
      </c>
      <c r="Q256" s="212">
        <v>1.082E-2</v>
      </c>
      <c r="R256" s="212">
        <f>Q256*H256</f>
        <v>5.6805000000000001E-2</v>
      </c>
      <c r="S256" s="212">
        <v>0</v>
      </c>
      <c r="T256" s="21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4" t="s">
        <v>232</v>
      </c>
      <c r="AT256" s="214" t="s">
        <v>146</v>
      </c>
      <c r="AU256" s="214" t="s">
        <v>88</v>
      </c>
      <c r="AY256" s="17" t="s">
        <v>145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7" t="s">
        <v>86</v>
      </c>
      <c r="BK256" s="215">
        <f>ROUND(I256*H256,2)</f>
        <v>0</v>
      </c>
      <c r="BL256" s="17" t="s">
        <v>232</v>
      </c>
      <c r="BM256" s="214" t="s">
        <v>424</v>
      </c>
    </row>
    <row r="257" spans="1:65" s="2" customFormat="1" ht="78">
      <c r="A257" s="34"/>
      <c r="B257" s="35"/>
      <c r="C257" s="36"/>
      <c r="D257" s="216" t="s">
        <v>150</v>
      </c>
      <c r="E257" s="36"/>
      <c r="F257" s="217" t="s">
        <v>369</v>
      </c>
      <c r="G257" s="36"/>
      <c r="H257" s="36"/>
      <c r="I257" s="115"/>
      <c r="J257" s="36"/>
      <c r="K257" s="36"/>
      <c r="L257" s="39"/>
      <c r="M257" s="218"/>
      <c r="N257" s="219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150</v>
      </c>
      <c r="AU257" s="17" t="s">
        <v>88</v>
      </c>
    </row>
    <row r="258" spans="1:65" s="2" customFormat="1" ht="21.75" customHeight="1">
      <c r="A258" s="34"/>
      <c r="B258" s="35"/>
      <c r="C258" s="202" t="s">
        <v>425</v>
      </c>
      <c r="D258" s="202" t="s">
        <v>146</v>
      </c>
      <c r="E258" s="203" t="s">
        <v>426</v>
      </c>
      <c r="F258" s="204" t="s">
        <v>427</v>
      </c>
      <c r="G258" s="205" t="s">
        <v>167</v>
      </c>
      <c r="H258" s="206">
        <v>20</v>
      </c>
      <c r="I258" s="207"/>
      <c r="J258" s="208">
        <f>ROUND(I258*H258,2)</f>
        <v>0</v>
      </c>
      <c r="K258" s="209"/>
      <c r="L258" s="39"/>
      <c r="M258" s="210" t="s">
        <v>1</v>
      </c>
      <c r="N258" s="211" t="s">
        <v>43</v>
      </c>
      <c r="O258" s="71"/>
      <c r="P258" s="212">
        <f>O258*H258</f>
        <v>0</v>
      </c>
      <c r="Q258" s="212">
        <v>0</v>
      </c>
      <c r="R258" s="212">
        <f>Q258*H258</f>
        <v>0</v>
      </c>
      <c r="S258" s="212">
        <v>1.8799999999999999E-3</v>
      </c>
      <c r="T258" s="213">
        <f>S258*H258</f>
        <v>3.7600000000000001E-2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4" t="s">
        <v>232</v>
      </c>
      <c r="AT258" s="214" t="s">
        <v>146</v>
      </c>
      <c r="AU258" s="214" t="s">
        <v>88</v>
      </c>
      <c r="AY258" s="17" t="s">
        <v>145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7" t="s">
        <v>86</v>
      </c>
      <c r="BK258" s="215">
        <f>ROUND(I258*H258,2)</f>
        <v>0</v>
      </c>
      <c r="BL258" s="17" t="s">
        <v>232</v>
      </c>
      <c r="BM258" s="214" t="s">
        <v>428</v>
      </c>
    </row>
    <row r="259" spans="1:65" s="2" customFormat="1" ht="33" customHeight="1">
      <c r="A259" s="34"/>
      <c r="B259" s="35"/>
      <c r="C259" s="202" t="s">
        <v>429</v>
      </c>
      <c r="D259" s="202" t="s">
        <v>146</v>
      </c>
      <c r="E259" s="203" t="s">
        <v>430</v>
      </c>
      <c r="F259" s="204" t="s">
        <v>431</v>
      </c>
      <c r="G259" s="205" t="s">
        <v>167</v>
      </c>
      <c r="H259" s="206">
        <v>16</v>
      </c>
      <c r="I259" s="207"/>
      <c r="J259" s="208">
        <f>ROUND(I259*H259,2)</f>
        <v>0</v>
      </c>
      <c r="K259" s="209"/>
      <c r="L259" s="39"/>
      <c r="M259" s="210" t="s">
        <v>1</v>
      </c>
      <c r="N259" s="211" t="s">
        <v>43</v>
      </c>
      <c r="O259" s="71"/>
      <c r="P259" s="212">
        <f>O259*H259</f>
        <v>0</v>
      </c>
      <c r="Q259" s="212">
        <v>2.7299999999999998E-3</v>
      </c>
      <c r="R259" s="212">
        <f>Q259*H259</f>
        <v>4.3679999999999997E-2</v>
      </c>
      <c r="S259" s="212">
        <v>0</v>
      </c>
      <c r="T259" s="21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4" t="s">
        <v>232</v>
      </c>
      <c r="AT259" s="214" t="s">
        <v>146</v>
      </c>
      <c r="AU259" s="214" t="s">
        <v>88</v>
      </c>
      <c r="AY259" s="17" t="s">
        <v>145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7" t="s">
        <v>86</v>
      </c>
      <c r="BK259" s="215">
        <f>ROUND(I259*H259,2)</f>
        <v>0</v>
      </c>
      <c r="BL259" s="17" t="s">
        <v>232</v>
      </c>
      <c r="BM259" s="214" t="s">
        <v>432</v>
      </c>
    </row>
    <row r="260" spans="1:65" s="2" customFormat="1" ht="78">
      <c r="A260" s="34"/>
      <c r="B260" s="35"/>
      <c r="C260" s="36"/>
      <c r="D260" s="216" t="s">
        <v>150</v>
      </c>
      <c r="E260" s="36"/>
      <c r="F260" s="217" t="s">
        <v>369</v>
      </c>
      <c r="G260" s="36"/>
      <c r="H260" s="36"/>
      <c r="I260" s="115"/>
      <c r="J260" s="36"/>
      <c r="K260" s="36"/>
      <c r="L260" s="39"/>
      <c r="M260" s="218"/>
      <c r="N260" s="219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150</v>
      </c>
      <c r="AU260" s="17" t="s">
        <v>88</v>
      </c>
    </row>
    <row r="261" spans="1:65" s="2" customFormat="1" ht="33" customHeight="1">
      <c r="A261" s="34"/>
      <c r="B261" s="35"/>
      <c r="C261" s="202" t="s">
        <v>433</v>
      </c>
      <c r="D261" s="202" t="s">
        <v>146</v>
      </c>
      <c r="E261" s="203" t="s">
        <v>434</v>
      </c>
      <c r="F261" s="204" t="s">
        <v>435</v>
      </c>
      <c r="G261" s="205" t="s">
        <v>167</v>
      </c>
      <c r="H261" s="206">
        <v>4</v>
      </c>
      <c r="I261" s="207"/>
      <c r="J261" s="208">
        <f>ROUND(I261*H261,2)</f>
        <v>0</v>
      </c>
      <c r="K261" s="209"/>
      <c r="L261" s="39"/>
      <c r="M261" s="210" t="s">
        <v>1</v>
      </c>
      <c r="N261" s="211" t="s">
        <v>43</v>
      </c>
      <c r="O261" s="71"/>
      <c r="P261" s="212">
        <f>O261*H261</f>
        <v>0</v>
      </c>
      <c r="Q261" s="212">
        <v>2.8500000000000001E-3</v>
      </c>
      <c r="R261" s="212">
        <f>Q261*H261</f>
        <v>1.14E-2</v>
      </c>
      <c r="S261" s="212">
        <v>0</v>
      </c>
      <c r="T261" s="21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4" t="s">
        <v>232</v>
      </c>
      <c r="AT261" s="214" t="s">
        <v>146</v>
      </c>
      <c r="AU261" s="214" t="s">
        <v>88</v>
      </c>
      <c r="AY261" s="17" t="s">
        <v>145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7" t="s">
        <v>86</v>
      </c>
      <c r="BK261" s="215">
        <f>ROUND(I261*H261,2)</f>
        <v>0</v>
      </c>
      <c r="BL261" s="17" t="s">
        <v>232</v>
      </c>
      <c r="BM261" s="214" t="s">
        <v>436</v>
      </c>
    </row>
    <row r="262" spans="1:65" s="2" customFormat="1" ht="78">
      <c r="A262" s="34"/>
      <c r="B262" s="35"/>
      <c r="C262" s="36"/>
      <c r="D262" s="216" t="s">
        <v>150</v>
      </c>
      <c r="E262" s="36"/>
      <c r="F262" s="217" t="s">
        <v>369</v>
      </c>
      <c r="G262" s="36"/>
      <c r="H262" s="36"/>
      <c r="I262" s="115"/>
      <c r="J262" s="36"/>
      <c r="K262" s="36"/>
      <c r="L262" s="39"/>
      <c r="M262" s="218"/>
      <c r="N262" s="219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150</v>
      </c>
      <c r="AU262" s="17" t="s">
        <v>88</v>
      </c>
    </row>
    <row r="263" spans="1:65" s="2" customFormat="1" ht="16.5" customHeight="1">
      <c r="A263" s="34"/>
      <c r="B263" s="35"/>
      <c r="C263" s="202" t="s">
        <v>437</v>
      </c>
      <c r="D263" s="202" t="s">
        <v>146</v>
      </c>
      <c r="E263" s="203" t="s">
        <v>438</v>
      </c>
      <c r="F263" s="204" t="s">
        <v>439</v>
      </c>
      <c r="G263" s="205" t="s">
        <v>251</v>
      </c>
      <c r="H263" s="206">
        <v>71</v>
      </c>
      <c r="I263" s="207"/>
      <c r="J263" s="208">
        <f t="shared" ref="J263:J268" si="0">ROUND(I263*H263,2)</f>
        <v>0</v>
      </c>
      <c r="K263" s="209"/>
      <c r="L263" s="39"/>
      <c r="M263" s="210" t="s">
        <v>1</v>
      </c>
      <c r="N263" s="211" t="s">
        <v>43</v>
      </c>
      <c r="O263" s="71"/>
      <c r="P263" s="212">
        <f t="shared" ref="P263:P268" si="1">O263*H263</f>
        <v>0</v>
      </c>
      <c r="Q263" s="212">
        <v>0</v>
      </c>
      <c r="R263" s="212">
        <f t="shared" ref="R263:R268" si="2">Q263*H263</f>
        <v>0</v>
      </c>
      <c r="S263" s="212">
        <v>2.5999999999999999E-3</v>
      </c>
      <c r="T263" s="213">
        <f t="shared" ref="T263:T268" si="3">S263*H263</f>
        <v>0.18459999999999999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4" t="s">
        <v>232</v>
      </c>
      <c r="AT263" s="214" t="s">
        <v>146</v>
      </c>
      <c r="AU263" s="214" t="s">
        <v>88</v>
      </c>
      <c r="AY263" s="17" t="s">
        <v>145</v>
      </c>
      <c r="BE263" s="215">
        <f t="shared" ref="BE263:BE268" si="4">IF(N263="základní",J263,0)</f>
        <v>0</v>
      </c>
      <c r="BF263" s="215">
        <f t="shared" ref="BF263:BF268" si="5">IF(N263="snížená",J263,0)</f>
        <v>0</v>
      </c>
      <c r="BG263" s="215">
        <f t="shared" ref="BG263:BG268" si="6">IF(N263="zákl. přenesená",J263,0)</f>
        <v>0</v>
      </c>
      <c r="BH263" s="215">
        <f t="shared" ref="BH263:BH268" si="7">IF(N263="sníž. přenesená",J263,0)</f>
        <v>0</v>
      </c>
      <c r="BI263" s="215">
        <f t="shared" ref="BI263:BI268" si="8">IF(N263="nulová",J263,0)</f>
        <v>0</v>
      </c>
      <c r="BJ263" s="17" t="s">
        <v>86</v>
      </c>
      <c r="BK263" s="215">
        <f t="shared" ref="BK263:BK268" si="9">ROUND(I263*H263,2)</f>
        <v>0</v>
      </c>
      <c r="BL263" s="17" t="s">
        <v>232</v>
      </c>
      <c r="BM263" s="214" t="s">
        <v>440</v>
      </c>
    </row>
    <row r="264" spans="1:65" s="2" customFormat="1" ht="16.5" customHeight="1">
      <c r="A264" s="34"/>
      <c r="B264" s="35"/>
      <c r="C264" s="202" t="s">
        <v>441</v>
      </c>
      <c r="D264" s="202" t="s">
        <v>146</v>
      </c>
      <c r="E264" s="203" t="s">
        <v>442</v>
      </c>
      <c r="F264" s="204" t="s">
        <v>443</v>
      </c>
      <c r="G264" s="205" t="s">
        <v>251</v>
      </c>
      <c r="H264" s="206">
        <v>71</v>
      </c>
      <c r="I264" s="207"/>
      <c r="J264" s="208">
        <f t="shared" si="0"/>
        <v>0</v>
      </c>
      <c r="K264" s="209"/>
      <c r="L264" s="39"/>
      <c r="M264" s="210" t="s">
        <v>1</v>
      </c>
      <c r="N264" s="211" t="s">
        <v>43</v>
      </c>
      <c r="O264" s="71"/>
      <c r="P264" s="212">
        <f t="shared" si="1"/>
        <v>0</v>
      </c>
      <c r="Q264" s="212">
        <v>2.8600000000000001E-3</v>
      </c>
      <c r="R264" s="212">
        <f t="shared" si="2"/>
        <v>0.20306000000000002</v>
      </c>
      <c r="S264" s="212">
        <v>0</v>
      </c>
      <c r="T264" s="213">
        <f t="shared" si="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4" t="s">
        <v>232</v>
      </c>
      <c r="AT264" s="214" t="s">
        <v>146</v>
      </c>
      <c r="AU264" s="214" t="s">
        <v>88</v>
      </c>
      <c r="AY264" s="17" t="s">
        <v>145</v>
      </c>
      <c r="BE264" s="215">
        <f t="shared" si="4"/>
        <v>0</v>
      </c>
      <c r="BF264" s="215">
        <f t="shared" si="5"/>
        <v>0</v>
      </c>
      <c r="BG264" s="215">
        <f t="shared" si="6"/>
        <v>0</v>
      </c>
      <c r="BH264" s="215">
        <f t="shared" si="7"/>
        <v>0</v>
      </c>
      <c r="BI264" s="215">
        <f t="shared" si="8"/>
        <v>0</v>
      </c>
      <c r="BJ264" s="17" t="s">
        <v>86</v>
      </c>
      <c r="BK264" s="215">
        <f t="shared" si="9"/>
        <v>0</v>
      </c>
      <c r="BL264" s="17" t="s">
        <v>232</v>
      </c>
      <c r="BM264" s="214" t="s">
        <v>444</v>
      </c>
    </row>
    <row r="265" spans="1:65" s="2" customFormat="1" ht="21.75" customHeight="1">
      <c r="A265" s="34"/>
      <c r="B265" s="35"/>
      <c r="C265" s="202" t="s">
        <v>445</v>
      </c>
      <c r="D265" s="202" t="s">
        <v>146</v>
      </c>
      <c r="E265" s="203" t="s">
        <v>446</v>
      </c>
      <c r="F265" s="204" t="s">
        <v>447</v>
      </c>
      <c r="G265" s="205" t="s">
        <v>167</v>
      </c>
      <c r="H265" s="206">
        <v>8</v>
      </c>
      <c r="I265" s="207"/>
      <c r="J265" s="208">
        <f t="shared" si="0"/>
        <v>0</v>
      </c>
      <c r="K265" s="209"/>
      <c r="L265" s="39"/>
      <c r="M265" s="210" t="s">
        <v>1</v>
      </c>
      <c r="N265" s="211" t="s">
        <v>43</v>
      </c>
      <c r="O265" s="71"/>
      <c r="P265" s="212">
        <f t="shared" si="1"/>
        <v>0</v>
      </c>
      <c r="Q265" s="212">
        <v>4.8000000000000001E-4</v>
      </c>
      <c r="R265" s="212">
        <f t="shared" si="2"/>
        <v>3.8400000000000001E-3</v>
      </c>
      <c r="S265" s="212">
        <v>0</v>
      </c>
      <c r="T265" s="213">
        <f t="shared" si="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4" t="s">
        <v>232</v>
      </c>
      <c r="AT265" s="214" t="s">
        <v>146</v>
      </c>
      <c r="AU265" s="214" t="s">
        <v>88</v>
      </c>
      <c r="AY265" s="17" t="s">
        <v>145</v>
      </c>
      <c r="BE265" s="215">
        <f t="shared" si="4"/>
        <v>0</v>
      </c>
      <c r="BF265" s="215">
        <f t="shared" si="5"/>
        <v>0</v>
      </c>
      <c r="BG265" s="215">
        <f t="shared" si="6"/>
        <v>0</v>
      </c>
      <c r="BH265" s="215">
        <f t="shared" si="7"/>
        <v>0</v>
      </c>
      <c r="BI265" s="215">
        <f t="shared" si="8"/>
        <v>0</v>
      </c>
      <c r="BJ265" s="17" t="s">
        <v>86</v>
      </c>
      <c r="BK265" s="215">
        <f t="shared" si="9"/>
        <v>0</v>
      </c>
      <c r="BL265" s="17" t="s">
        <v>232</v>
      </c>
      <c r="BM265" s="214" t="s">
        <v>448</v>
      </c>
    </row>
    <row r="266" spans="1:65" s="2" customFormat="1" ht="21.75" customHeight="1">
      <c r="A266" s="34"/>
      <c r="B266" s="35"/>
      <c r="C266" s="202" t="s">
        <v>449</v>
      </c>
      <c r="D266" s="202" t="s">
        <v>146</v>
      </c>
      <c r="E266" s="203" t="s">
        <v>450</v>
      </c>
      <c r="F266" s="204" t="s">
        <v>451</v>
      </c>
      <c r="G266" s="205" t="s">
        <v>251</v>
      </c>
      <c r="H266" s="206">
        <v>71</v>
      </c>
      <c r="I266" s="207"/>
      <c r="J266" s="208">
        <f t="shared" si="0"/>
        <v>0</v>
      </c>
      <c r="K266" s="209"/>
      <c r="L266" s="39"/>
      <c r="M266" s="210" t="s">
        <v>1</v>
      </c>
      <c r="N266" s="211" t="s">
        <v>43</v>
      </c>
      <c r="O266" s="71"/>
      <c r="P266" s="212">
        <f t="shared" si="1"/>
        <v>0</v>
      </c>
      <c r="Q266" s="212">
        <v>0</v>
      </c>
      <c r="R266" s="212">
        <f t="shared" si="2"/>
        <v>0</v>
      </c>
      <c r="S266" s="212">
        <v>0</v>
      </c>
      <c r="T266" s="213">
        <f t="shared" si="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4" t="s">
        <v>232</v>
      </c>
      <c r="AT266" s="214" t="s">
        <v>146</v>
      </c>
      <c r="AU266" s="214" t="s">
        <v>88</v>
      </c>
      <c r="AY266" s="17" t="s">
        <v>145</v>
      </c>
      <c r="BE266" s="215">
        <f t="shared" si="4"/>
        <v>0</v>
      </c>
      <c r="BF266" s="215">
        <f t="shared" si="5"/>
        <v>0</v>
      </c>
      <c r="BG266" s="215">
        <f t="shared" si="6"/>
        <v>0</v>
      </c>
      <c r="BH266" s="215">
        <f t="shared" si="7"/>
        <v>0</v>
      </c>
      <c r="BI266" s="215">
        <f t="shared" si="8"/>
        <v>0</v>
      </c>
      <c r="BJ266" s="17" t="s">
        <v>86</v>
      </c>
      <c r="BK266" s="215">
        <f t="shared" si="9"/>
        <v>0</v>
      </c>
      <c r="BL266" s="17" t="s">
        <v>232</v>
      </c>
      <c r="BM266" s="214" t="s">
        <v>452</v>
      </c>
    </row>
    <row r="267" spans="1:65" s="2" customFormat="1" ht="33" customHeight="1">
      <c r="A267" s="34"/>
      <c r="B267" s="35"/>
      <c r="C267" s="202" t="s">
        <v>453</v>
      </c>
      <c r="D267" s="202" t="s">
        <v>146</v>
      </c>
      <c r="E267" s="203" t="s">
        <v>454</v>
      </c>
      <c r="F267" s="204" t="s">
        <v>455</v>
      </c>
      <c r="G267" s="205" t="s">
        <v>167</v>
      </c>
      <c r="H267" s="206">
        <v>4</v>
      </c>
      <c r="I267" s="207"/>
      <c r="J267" s="208">
        <f t="shared" si="0"/>
        <v>0</v>
      </c>
      <c r="K267" s="209"/>
      <c r="L267" s="39"/>
      <c r="M267" s="210" t="s">
        <v>1</v>
      </c>
      <c r="N267" s="211" t="s">
        <v>43</v>
      </c>
      <c r="O267" s="71"/>
      <c r="P267" s="212">
        <f t="shared" si="1"/>
        <v>0</v>
      </c>
      <c r="Q267" s="212">
        <v>1.4E-3</v>
      </c>
      <c r="R267" s="212">
        <f t="shared" si="2"/>
        <v>5.5999999999999999E-3</v>
      </c>
      <c r="S267" s="212">
        <v>0</v>
      </c>
      <c r="T267" s="213">
        <f t="shared" si="3"/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4" t="s">
        <v>232</v>
      </c>
      <c r="AT267" s="214" t="s">
        <v>146</v>
      </c>
      <c r="AU267" s="214" t="s">
        <v>88</v>
      </c>
      <c r="AY267" s="17" t="s">
        <v>145</v>
      </c>
      <c r="BE267" s="215">
        <f t="shared" si="4"/>
        <v>0</v>
      </c>
      <c r="BF267" s="215">
        <f t="shared" si="5"/>
        <v>0</v>
      </c>
      <c r="BG267" s="215">
        <f t="shared" si="6"/>
        <v>0</v>
      </c>
      <c r="BH267" s="215">
        <f t="shared" si="7"/>
        <v>0</v>
      </c>
      <c r="BI267" s="215">
        <f t="shared" si="8"/>
        <v>0</v>
      </c>
      <c r="BJ267" s="17" t="s">
        <v>86</v>
      </c>
      <c r="BK267" s="215">
        <f t="shared" si="9"/>
        <v>0</v>
      </c>
      <c r="BL267" s="17" t="s">
        <v>232</v>
      </c>
      <c r="BM267" s="214" t="s">
        <v>456</v>
      </c>
    </row>
    <row r="268" spans="1:65" s="2" customFormat="1" ht="21.75" customHeight="1">
      <c r="A268" s="34"/>
      <c r="B268" s="35"/>
      <c r="C268" s="202" t="s">
        <v>457</v>
      </c>
      <c r="D268" s="202" t="s">
        <v>146</v>
      </c>
      <c r="E268" s="203" t="s">
        <v>458</v>
      </c>
      <c r="F268" s="204" t="s">
        <v>459</v>
      </c>
      <c r="G268" s="205" t="s">
        <v>347</v>
      </c>
      <c r="H268" s="266"/>
      <c r="I268" s="207"/>
      <c r="J268" s="208">
        <f t="shared" si="0"/>
        <v>0</v>
      </c>
      <c r="K268" s="209"/>
      <c r="L268" s="39"/>
      <c r="M268" s="210" t="s">
        <v>1</v>
      </c>
      <c r="N268" s="211" t="s">
        <v>43</v>
      </c>
      <c r="O268" s="71"/>
      <c r="P268" s="212">
        <f t="shared" si="1"/>
        <v>0</v>
      </c>
      <c r="Q268" s="212">
        <v>0</v>
      </c>
      <c r="R268" s="212">
        <f t="shared" si="2"/>
        <v>0</v>
      </c>
      <c r="S268" s="212">
        <v>0</v>
      </c>
      <c r="T268" s="213">
        <f t="shared" si="3"/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4" t="s">
        <v>232</v>
      </c>
      <c r="AT268" s="214" t="s">
        <v>146</v>
      </c>
      <c r="AU268" s="214" t="s">
        <v>88</v>
      </c>
      <c r="AY268" s="17" t="s">
        <v>145</v>
      </c>
      <c r="BE268" s="215">
        <f t="shared" si="4"/>
        <v>0</v>
      </c>
      <c r="BF268" s="215">
        <f t="shared" si="5"/>
        <v>0</v>
      </c>
      <c r="BG268" s="215">
        <f t="shared" si="6"/>
        <v>0</v>
      </c>
      <c r="BH268" s="215">
        <f t="shared" si="7"/>
        <v>0</v>
      </c>
      <c r="BI268" s="215">
        <f t="shared" si="8"/>
        <v>0</v>
      </c>
      <c r="BJ268" s="17" t="s">
        <v>86</v>
      </c>
      <c r="BK268" s="215">
        <f t="shared" si="9"/>
        <v>0</v>
      </c>
      <c r="BL268" s="17" t="s">
        <v>232</v>
      </c>
      <c r="BM268" s="214" t="s">
        <v>460</v>
      </c>
    </row>
    <row r="269" spans="1:65" s="12" customFormat="1" ht="22.9" customHeight="1">
      <c r="B269" s="188"/>
      <c r="C269" s="189"/>
      <c r="D269" s="190" t="s">
        <v>77</v>
      </c>
      <c r="E269" s="220" t="s">
        <v>461</v>
      </c>
      <c r="F269" s="220" t="s">
        <v>462</v>
      </c>
      <c r="G269" s="189"/>
      <c r="H269" s="189"/>
      <c r="I269" s="192"/>
      <c r="J269" s="221">
        <f>BK269</f>
        <v>0</v>
      </c>
      <c r="K269" s="189"/>
      <c r="L269" s="194"/>
      <c r="M269" s="195"/>
      <c r="N269" s="196"/>
      <c r="O269" s="196"/>
      <c r="P269" s="197">
        <f>SUM(P270:P274)</f>
        <v>0</v>
      </c>
      <c r="Q269" s="196"/>
      <c r="R269" s="197">
        <f>SUM(R270:R274)</f>
        <v>1.79508</v>
      </c>
      <c r="S269" s="196"/>
      <c r="T269" s="198">
        <f>SUM(T270:T274)</f>
        <v>0</v>
      </c>
      <c r="AR269" s="199" t="s">
        <v>88</v>
      </c>
      <c r="AT269" s="200" t="s">
        <v>77</v>
      </c>
      <c r="AU269" s="200" t="s">
        <v>86</v>
      </c>
      <c r="AY269" s="199" t="s">
        <v>145</v>
      </c>
      <c r="BK269" s="201">
        <f>SUM(BK270:BK274)</f>
        <v>0</v>
      </c>
    </row>
    <row r="270" spans="1:65" s="2" customFormat="1" ht="21.75" customHeight="1">
      <c r="A270" s="34"/>
      <c r="B270" s="35"/>
      <c r="C270" s="202" t="s">
        <v>463</v>
      </c>
      <c r="D270" s="202" t="s">
        <v>146</v>
      </c>
      <c r="E270" s="203" t="s">
        <v>464</v>
      </c>
      <c r="F270" s="204" t="s">
        <v>465</v>
      </c>
      <c r="G270" s="205" t="s">
        <v>187</v>
      </c>
      <c r="H270" s="206">
        <v>622.4</v>
      </c>
      <c r="I270" s="207"/>
      <c r="J270" s="208">
        <f>ROUND(I270*H270,2)</f>
        <v>0</v>
      </c>
      <c r="K270" s="209"/>
      <c r="L270" s="39"/>
      <c r="M270" s="210" t="s">
        <v>1</v>
      </c>
      <c r="N270" s="211" t="s">
        <v>43</v>
      </c>
      <c r="O270" s="71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4" t="s">
        <v>232</v>
      </c>
      <c r="AT270" s="214" t="s">
        <v>146</v>
      </c>
      <c r="AU270" s="214" t="s">
        <v>88</v>
      </c>
      <c r="AY270" s="17" t="s">
        <v>145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7" t="s">
        <v>86</v>
      </c>
      <c r="BK270" s="215">
        <f>ROUND(I270*H270,2)</f>
        <v>0</v>
      </c>
      <c r="BL270" s="17" t="s">
        <v>232</v>
      </c>
      <c r="BM270" s="214" t="s">
        <v>466</v>
      </c>
    </row>
    <row r="271" spans="1:65" s="2" customFormat="1" ht="33" customHeight="1">
      <c r="A271" s="34"/>
      <c r="B271" s="35"/>
      <c r="C271" s="244" t="s">
        <v>467</v>
      </c>
      <c r="D271" s="244" t="s">
        <v>237</v>
      </c>
      <c r="E271" s="245" t="s">
        <v>468</v>
      </c>
      <c r="F271" s="246" t="s">
        <v>469</v>
      </c>
      <c r="G271" s="247" t="s">
        <v>187</v>
      </c>
      <c r="H271" s="248">
        <v>715.76</v>
      </c>
      <c r="I271" s="249"/>
      <c r="J271" s="250">
        <f>ROUND(I271*H271,2)</f>
        <v>0</v>
      </c>
      <c r="K271" s="251"/>
      <c r="L271" s="252"/>
      <c r="M271" s="253" t="s">
        <v>1</v>
      </c>
      <c r="N271" s="254" t="s">
        <v>43</v>
      </c>
      <c r="O271" s="71"/>
      <c r="P271" s="212">
        <f>O271*H271</f>
        <v>0</v>
      </c>
      <c r="Q271" s="212">
        <v>2.5000000000000001E-3</v>
      </c>
      <c r="R271" s="212">
        <f>Q271*H271</f>
        <v>1.7894000000000001</v>
      </c>
      <c r="S271" s="212">
        <v>0</v>
      </c>
      <c r="T271" s="21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4" t="s">
        <v>240</v>
      </c>
      <c r="AT271" s="214" t="s">
        <v>237</v>
      </c>
      <c r="AU271" s="214" t="s">
        <v>88</v>
      </c>
      <c r="AY271" s="17" t="s">
        <v>145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7" t="s">
        <v>86</v>
      </c>
      <c r="BK271" s="215">
        <f>ROUND(I271*H271,2)</f>
        <v>0</v>
      </c>
      <c r="BL271" s="17" t="s">
        <v>232</v>
      </c>
      <c r="BM271" s="214" t="s">
        <v>470</v>
      </c>
    </row>
    <row r="272" spans="1:65" s="13" customFormat="1" ht="11.25">
      <c r="B272" s="222"/>
      <c r="C272" s="223"/>
      <c r="D272" s="216" t="s">
        <v>160</v>
      </c>
      <c r="E272" s="224" t="s">
        <v>1</v>
      </c>
      <c r="F272" s="225" t="s">
        <v>471</v>
      </c>
      <c r="G272" s="223"/>
      <c r="H272" s="226">
        <v>715.76</v>
      </c>
      <c r="I272" s="227"/>
      <c r="J272" s="223"/>
      <c r="K272" s="223"/>
      <c r="L272" s="228"/>
      <c r="M272" s="229"/>
      <c r="N272" s="230"/>
      <c r="O272" s="230"/>
      <c r="P272" s="230"/>
      <c r="Q272" s="230"/>
      <c r="R272" s="230"/>
      <c r="S272" s="230"/>
      <c r="T272" s="231"/>
      <c r="AT272" s="232" t="s">
        <v>160</v>
      </c>
      <c r="AU272" s="232" t="s">
        <v>88</v>
      </c>
      <c r="AV272" s="13" t="s">
        <v>88</v>
      </c>
      <c r="AW272" s="13" t="s">
        <v>34</v>
      </c>
      <c r="AX272" s="13" t="s">
        <v>86</v>
      </c>
      <c r="AY272" s="232" t="s">
        <v>145</v>
      </c>
    </row>
    <row r="273" spans="1:65" s="2" customFormat="1" ht="16.5" customHeight="1">
      <c r="A273" s="34"/>
      <c r="B273" s="35"/>
      <c r="C273" s="202" t="s">
        <v>472</v>
      </c>
      <c r="D273" s="202" t="s">
        <v>146</v>
      </c>
      <c r="E273" s="203" t="s">
        <v>473</v>
      </c>
      <c r="F273" s="204" t="s">
        <v>474</v>
      </c>
      <c r="G273" s="205" t="s">
        <v>251</v>
      </c>
      <c r="H273" s="206">
        <v>71</v>
      </c>
      <c r="I273" s="207"/>
      <c r="J273" s="208">
        <f>ROUND(I273*H273,2)</f>
        <v>0</v>
      </c>
      <c r="K273" s="209"/>
      <c r="L273" s="39"/>
      <c r="M273" s="210" t="s">
        <v>1</v>
      </c>
      <c r="N273" s="211" t="s">
        <v>43</v>
      </c>
      <c r="O273" s="71"/>
      <c r="P273" s="212">
        <f>O273*H273</f>
        <v>0</v>
      </c>
      <c r="Q273" s="212">
        <v>8.0000000000000007E-5</v>
      </c>
      <c r="R273" s="212">
        <f>Q273*H273</f>
        <v>5.6800000000000002E-3</v>
      </c>
      <c r="S273" s="212">
        <v>0</v>
      </c>
      <c r="T273" s="21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4" t="s">
        <v>232</v>
      </c>
      <c r="AT273" s="214" t="s">
        <v>146</v>
      </c>
      <c r="AU273" s="214" t="s">
        <v>88</v>
      </c>
      <c r="AY273" s="17" t="s">
        <v>145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7" t="s">
        <v>86</v>
      </c>
      <c r="BK273" s="215">
        <f>ROUND(I273*H273,2)</f>
        <v>0</v>
      </c>
      <c r="BL273" s="17" t="s">
        <v>232</v>
      </c>
      <c r="BM273" s="214" t="s">
        <v>475</v>
      </c>
    </row>
    <row r="274" spans="1:65" s="2" customFormat="1" ht="21.75" customHeight="1">
      <c r="A274" s="34"/>
      <c r="B274" s="35"/>
      <c r="C274" s="202" t="s">
        <v>476</v>
      </c>
      <c r="D274" s="202" t="s">
        <v>146</v>
      </c>
      <c r="E274" s="203" t="s">
        <v>477</v>
      </c>
      <c r="F274" s="204" t="s">
        <v>478</v>
      </c>
      <c r="G274" s="205" t="s">
        <v>347</v>
      </c>
      <c r="H274" s="266"/>
      <c r="I274" s="207"/>
      <c r="J274" s="208">
        <f>ROUND(I274*H274,2)</f>
        <v>0</v>
      </c>
      <c r="K274" s="209"/>
      <c r="L274" s="39"/>
      <c r="M274" s="210" t="s">
        <v>1</v>
      </c>
      <c r="N274" s="211" t="s">
        <v>43</v>
      </c>
      <c r="O274" s="71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232</v>
      </c>
      <c r="AT274" s="214" t="s">
        <v>146</v>
      </c>
      <c r="AU274" s="214" t="s">
        <v>88</v>
      </c>
      <c r="AY274" s="17" t="s">
        <v>145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86</v>
      </c>
      <c r="BK274" s="215">
        <f>ROUND(I274*H274,2)</f>
        <v>0</v>
      </c>
      <c r="BL274" s="17" t="s">
        <v>232</v>
      </c>
      <c r="BM274" s="214" t="s">
        <v>479</v>
      </c>
    </row>
    <row r="275" spans="1:65" s="12" customFormat="1" ht="22.9" customHeight="1">
      <c r="B275" s="188"/>
      <c r="C275" s="189"/>
      <c r="D275" s="190" t="s">
        <v>77</v>
      </c>
      <c r="E275" s="220" t="s">
        <v>480</v>
      </c>
      <c r="F275" s="220" t="s">
        <v>481</v>
      </c>
      <c r="G275" s="189"/>
      <c r="H275" s="189"/>
      <c r="I275" s="192"/>
      <c r="J275" s="221">
        <f>BK275</f>
        <v>0</v>
      </c>
      <c r="K275" s="189"/>
      <c r="L275" s="194"/>
      <c r="M275" s="195"/>
      <c r="N275" s="196"/>
      <c r="O275" s="196"/>
      <c r="P275" s="197">
        <f>SUM(P276:P281)</f>
        <v>0</v>
      </c>
      <c r="Q275" s="196"/>
      <c r="R275" s="197">
        <f>SUM(R276:R281)</f>
        <v>5.4149999999999997E-2</v>
      </c>
      <c r="S275" s="196"/>
      <c r="T275" s="198">
        <f>SUM(T276:T281)</f>
        <v>0</v>
      </c>
      <c r="AR275" s="199" t="s">
        <v>88</v>
      </c>
      <c r="AT275" s="200" t="s">
        <v>77</v>
      </c>
      <c r="AU275" s="200" t="s">
        <v>86</v>
      </c>
      <c r="AY275" s="199" t="s">
        <v>145</v>
      </c>
      <c r="BK275" s="201">
        <f>SUM(BK276:BK281)</f>
        <v>0</v>
      </c>
    </row>
    <row r="276" spans="1:65" s="2" customFormat="1" ht="21.75" customHeight="1">
      <c r="A276" s="34"/>
      <c r="B276" s="35"/>
      <c r="C276" s="202" t="s">
        <v>482</v>
      </c>
      <c r="D276" s="202" t="s">
        <v>146</v>
      </c>
      <c r="E276" s="203" t="s">
        <v>483</v>
      </c>
      <c r="F276" s="204" t="s">
        <v>484</v>
      </c>
      <c r="G276" s="205" t="s">
        <v>251</v>
      </c>
      <c r="H276" s="206">
        <v>3.5</v>
      </c>
      <c r="I276" s="207"/>
      <c r="J276" s="208">
        <f>ROUND(I276*H276,2)</f>
        <v>0</v>
      </c>
      <c r="K276" s="209"/>
      <c r="L276" s="39"/>
      <c r="M276" s="210" t="s">
        <v>1</v>
      </c>
      <c r="N276" s="211" t="s">
        <v>43</v>
      </c>
      <c r="O276" s="71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4" t="s">
        <v>232</v>
      </c>
      <c r="AT276" s="214" t="s">
        <v>146</v>
      </c>
      <c r="AU276" s="214" t="s">
        <v>88</v>
      </c>
      <c r="AY276" s="17" t="s">
        <v>145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7" t="s">
        <v>86</v>
      </c>
      <c r="BK276" s="215">
        <f>ROUND(I276*H276,2)</f>
        <v>0</v>
      </c>
      <c r="BL276" s="17" t="s">
        <v>232</v>
      </c>
      <c r="BM276" s="214" t="s">
        <v>485</v>
      </c>
    </row>
    <row r="277" spans="1:65" s="2" customFormat="1" ht="16.5" customHeight="1">
      <c r="A277" s="34"/>
      <c r="B277" s="35"/>
      <c r="C277" s="244" t="s">
        <v>486</v>
      </c>
      <c r="D277" s="244" t="s">
        <v>237</v>
      </c>
      <c r="E277" s="245" t="s">
        <v>487</v>
      </c>
      <c r="F277" s="246" t="s">
        <v>488</v>
      </c>
      <c r="G277" s="247" t="s">
        <v>251</v>
      </c>
      <c r="H277" s="248">
        <v>3.5</v>
      </c>
      <c r="I277" s="249"/>
      <c r="J277" s="250">
        <f>ROUND(I277*H277,2)</f>
        <v>0</v>
      </c>
      <c r="K277" s="251"/>
      <c r="L277" s="252"/>
      <c r="M277" s="253" t="s">
        <v>1</v>
      </c>
      <c r="N277" s="254" t="s">
        <v>43</v>
      </c>
      <c r="O277" s="71"/>
      <c r="P277" s="212">
        <f>O277*H277</f>
        <v>0</v>
      </c>
      <c r="Q277" s="212">
        <v>2.8999999999999998E-3</v>
      </c>
      <c r="R277" s="212">
        <f>Q277*H277</f>
        <v>1.0149999999999999E-2</v>
      </c>
      <c r="S277" s="212">
        <v>0</v>
      </c>
      <c r="T277" s="21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4" t="s">
        <v>240</v>
      </c>
      <c r="AT277" s="214" t="s">
        <v>237</v>
      </c>
      <c r="AU277" s="214" t="s">
        <v>88</v>
      </c>
      <c r="AY277" s="17" t="s">
        <v>145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7" t="s">
        <v>86</v>
      </c>
      <c r="BK277" s="215">
        <f>ROUND(I277*H277,2)</f>
        <v>0</v>
      </c>
      <c r="BL277" s="17" t="s">
        <v>232</v>
      </c>
      <c r="BM277" s="214" t="s">
        <v>489</v>
      </c>
    </row>
    <row r="278" spans="1:65" s="2" customFormat="1" ht="16.5" customHeight="1">
      <c r="A278" s="34"/>
      <c r="B278" s="35"/>
      <c r="C278" s="202" t="s">
        <v>490</v>
      </c>
      <c r="D278" s="202" t="s">
        <v>146</v>
      </c>
      <c r="E278" s="203" t="s">
        <v>491</v>
      </c>
      <c r="F278" s="204" t="s">
        <v>492</v>
      </c>
      <c r="G278" s="205" t="s">
        <v>251</v>
      </c>
      <c r="H278" s="206">
        <v>11</v>
      </c>
      <c r="I278" s="207"/>
      <c r="J278" s="208">
        <f>ROUND(I278*H278,2)</f>
        <v>0</v>
      </c>
      <c r="K278" s="209"/>
      <c r="L278" s="39"/>
      <c r="M278" s="210" t="s">
        <v>1</v>
      </c>
      <c r="N278" s="211" t="s">
        <v>43</v>
      </c>
      <c r="O278" s="71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4" t="s">
        <v>232</v>
      </c>
      <c r="AT278" s="214" t="s">
        <v>146</v>
      </c>
      <c r="AU278" s="214" t="s">
        <v>88</v>
      </c>
      <c r="AY278" s="17" t="s">
        <v>145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7" t="s">
        <v>86</v>
      </c>
      <c r="BK278" s="215">
        <f>ROUND(I278*H278,2)</f>
        <v>0</v>
      </c>
      <c r="BL278" s="17" t="s">
        <v>232</v>
      </c>
      <c r="BM278" s="214" t="s">
        <v>493</v>
      </c>
    </row>
    <row r="279" spans="1:65" s="2" customFormat="1" ht="21.75" customHeight="1">
      <c r="A279" s="34"/>
      <c r="B279" s="35"/>
      <c r="C279" s="244" t="s">
        <v>494</v>
      </c>
      <c r="D279" s="244" t="s">
        <v>237</v>
      </c>
      <c r="E279" s="245" t="s">
        <v>495</v>
      </c>
      <c r="F279" s="246" t="s">
        <v>496</v>
      </c>
      <c r="G279" s="247" t="s">
        <v>251</v>
      </c>
      <c r="H279" s="248">
        <v>11</v>
      </c>
      <c r="I279" s="249"/>
      <c r="J279" s="250">
        <f>ROUND(I279*H279,2)</f>
        <v>0</v>
      </c>
      <c r="K279" s="251"/>
      <c r="L279" s="252"/>
      <c r="M279" s="253" t="s">
        <v>1</v>
      </c>
      <c r="N279" s="254" t="s">
        <v>43</v>
      </c>
      <c r="O279" s="71"/>
      <c r="P279" s="212">
        <f>O279*H279</f>
        <v>0</v>
      </c>
      <c r="Q279" s="212">
        <v>4.0000000000000001E-3</v>
      </c>
      <c r="R279" s="212">
        <f>Q279*H279</f>
        <v>4.3999999999999997E-2</v>
      </c>
      <c r="S279" s="212">
        <v>0</v>
      </c>
      <c r="T279" s="21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4" t="s">
        <v>240</v>
      </c>
      <c r="AT279" s="214" t="s">
        <v>237</v>
      </c>
      <c r="AU279" s="214" t="s">
        <v>88</v>
      </c>
      <c r="AY279" s="17" t="s">
        <v>145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7" t="s">
        <v>86</v>
      </c>
      <c r="BK279" s="215">
        <f>ROUND(I279*H279,2)</f>
        <v>0</v>
      </c>
      <c r="BL279" s="17" t="s">
        <v>232</v>
      </c>
      <c r="BM279" s="214" t="s">
        <v>497</v>
      </c>
    </row>
    <row r="280" spans="1:65" s="2" customFormat="1" ht="19.5">
      <c r="A280" s="34"/>
      <c r="B280" s="35"/>
      <c r="C280" s="36"/>
      <c r="D280" s="216" t="s">
        <v>150</v>
      </c>
      <c r="E280" s="36"/>
      <c r="F280" s="217" t="s">
        <v>498</v>
      </c>
      <c r="G280" s="36"/>
      <c r="H280" s="36"/>
      <c r="I280" s="115"/>
      <c r="J280" s="36"/>
      <c r="K280" s="36"/>
      <c r="L280" s="39"/>
      <c r="M280" s="218"/>
      <c r="N280" s="219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150</v>
      </c>
      <c r="AU280" s="17" t="s">
        <v>88</v>
      </c>
    </row>
    <row r="281" spans="1:65" s="2" customFormat="1" ht="21.75" customHeight="1">
      <c r="A281" s="34"/>
      <c r="B281" s="35"/>
      <c r="C281" s="202" t="s">
        <v>499</v>
      </c>
      <c r="D281" s="202" t="s">
        <v>146</v>
      </c>
      <c r="E281" s="203" t="s">
        <v>500</v>
      </c>
      <c r="F281" s="204" t="s">
        <v>501</v>
      </c>
      <c r="G281" s="205" t="s">
        <v>347</v>
      </c>
      <c r="H281" s="266"/>
      <c r="I281" s="207"/>
      <c r="J281" s="208">
        <f>ROUND(I281*H281,2)</f>
        <v>0</v>
      </c>
      <c r="K281" s="209"/>
      <c r="L281" s="39"/>
      <c r="M281" s="210" t="s">
        <v>1</v>
      </c>
      <c r="N281" s="211" t="s">
        <v>43</v>
      </c>
      <c r="O281" s="71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4" t="s">
        <v>232</v>
      </c>
      <c r="AT281" s="214" t="s">
        <v>146</v>
      </c>
      <c r="AU281" s="214" t="s">
        <v>88</v>
      </c>
      <c r="AY281" s="17" t="s">
        <v>145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7" t="s">
        <v>86</v>
      </c>
      <c r="BK281" s="215">
        <f>ROUND(I281*H281,2)</f>
        <v>0</v>
      </c>
      <c r="BL281" s="17" t="s">
        <v>232</v>
      </c>
      <c r="BM281" s="214" t="s">
        <v>502</v>
      </c>
    </row>
    <row r="282" spans="1:65" s="12" customFormat="1" ht="22.9" customHeight="1">
      <c r="B282" s="188"/>
      <c r="C282" s="189"/>
      <c r="D282" s="190" t="s">
        <v>77</v>
      </c>
      <c r="E282" s="220" t="s">
        <v>503</v>
      </c>
      <c r="F282" s="220" t="s">
        <v>504</v>
      </c>
      <c r="G282" s="189"/>
      <c r="H282" s="189"/>
      <c r="I282" s="192"/>
      <c r="J282" s="221">
        <f>BK282</f>
        <v>0</v>
      </c>
      <c r="K282" s="189"/>
      <c r="L282" s="194"/>
      <c r="M282" s="195"/>
      <c r="N282" s="196"/>
      <c r="O282" s="196"/>
      <c r="P282" s="197">
        <f>SUM(P283:P300)</f>
        <v>0</v>
      </c>
      <c r="Q282" s="196"/>
      <c r="R282" s="197">
        <f>SUM(R283:R300)</f>
        <v>0.18889470000000003</v>
      </c>
      <c r="S282" s="196"/>
      <c r="T282" s="198">
        <f>SUM(T283:T300)</f>
        <v>0</v>
      </c>
      <c r="AR282" s="199" t="s">
        <v>88</v>
      </c>
      <c r="AT282" s="200" t="s">
        <v>77</v>
      </c>
      <c r="AU282" s="200" t="s">
        <v>86</v>
      </c>
      <c r="AY282" s="199" t="s">
        <v>145</v>
      </c>
      <c r="BK282" s="201">
        <f>SUM(BK283:BK300)</f>
        <v>0</v>
      </c>
    </row>
    <row r="283" spans="1:65" s="2" customFormat="1" ht="21.75" customHeight="1">
      <c r="A283" s="34"/>
      <c r="B283" s="35"/>
      <c r="C283" s="202" t="s">
        <v>505</v>
      </c>
      <c r="D283" s="202" t="s">
        <v>146</v>
      </c>
      <c r="E283" s="203" t="s">
        <v>506</v>
      </c>
      <c r="F283" s="204" t="s">
        <v>507</v>
      </c>
      <c r="G283" s="205" t="s">
        <v>187</v>
      </c>
      <c r="H283" s="206">
        <v>435.68</v>
      </c>
      <c r="I283" s="207"/>
      <c r="J283" s="208">
        <f>ROUND(I283*H283,2)</f>
        <v>0</v>
      </c>
      <c r="K283" s="209"/>
      <c r="L283" s="39"/>
      <c r="M283" s="210" t="s">
        <v>1</v>
      </c>
      <c r="N283" s="211" t="s">
        <v>43</v>
      </c>
      <c r="O283" s="71"/>
      <c r="P283" s="212">
        <f>O283*H283</f>
        <v>0</v>
      </c>
      <c r="Q283" s="212">
        <v>2.0000000000000002E-5</v>
      </c>
      <c r="R283" s="212">
        <f>Q283*H283</f>
        <v>8.7136000000000002E-3</v>
      </c>
      <c r="S283" s="212">
        <v>0</v>
      </c>
      <c r="T283" s="21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4" t="s">
        <v>232</v>
      </c>
      <c r="AT283" s="214" t="s">
        <v>146</v>
      </c>
      <c r="AU283" s="214" t="s">
        <v>88</v>
      </c>
      <c r="AY283" s="17" t="s">
        <v>145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7" t="s">
        <v>86</v>
      </c>
      <c r="BK283" s="215">
        <f>ROUND(I283*H283,2)</f>
        <v>0</v>
      </c>
      <c r="BL283" s="17" t="s">
        <v>232</v>
      </c>
      <c r="BM283" s="214" t="s">
        <v>508</v>
      </c>
    </row>
    <row r="284" spans="1:65" s="13" customFormat="1" ht="11.25">
      <c r="B284" s="222"/>
      <c r="C284" s="223"/>
      <c r="D284" s="216" t="s">
        <v>160</v>
      </c>
      <c r="E284" s="224" t="s">
        <v>1</v>
      </c>
      <c r="F284" s="225" t="s">
        <v>509</v>
      </c>
      <c r="G284" s="223"/>
      <c r="H284" s="226">
        <v>622.4</v>
      </c>
      <c r="I284" s="227"/>
      <c r="J284" s="223"/>
      <c r="K284" s="223"/>
      <c r="L284" s="228"/>
      <c r="M284" s="229"/>
      <c r="N284" s="230"/>
      <c r="O284" s="230"/>
      <c r="P284" s="230"/>
      <c r="Q284" s="230"/>
      <c r="R284" s="230"/>
      <c r="S284" s="230"/>
      <c r="T284" s="231"/>
      <c r="AT284" s="232" t="s">
        <v>160</v>
      </c>
      <c r="AU284" s="232" t="s">
        <v>88</v>
      </c>
      <c r="AV284" s="13" t="s">
        <v>88</v>
      </c>
      <c r="AW284" s="13" t="s">
        <v>34</v>
      </c>
      <c r="AX284" s="13" t="s">
        <v>78</v>
      </c>
      <c r="AY284" s="232" t="s">
        <v>145</v>
      </c>
    </row>
    <row r="285" spans="1:65" s="13" customFormat="1" ht="11.25">
      <c r="B285" s="222"/>
      <c r="C285" s="223"/>
      <c r="D285" s="216" t="s">
        <v>160</v>
      </c>
      <c r="E285" s="224" t="s">
        <v>1</v>
      </c>
      <c r="F285" s="225" t="s">
        <v>510</v>
      </c>
      <c r="G285" s="223"/>
      <c r="H285" s="226">
        <v>-186.72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160</v>
      </c>
      <c r="AU285" s="232" t="s">
        <v>88</v>
      </c>
      <c r="AV285" s="13" t="s">
        <v>88</v>
      </c>
      <c r="AW285" s="13" t="s">
        <v>34</v>
      </c>
      <c r="AX285" s="13" t="s">
        <v>78</v>
      </c>
      <c r="AY285" s="232" t="s">
        <v>145</v>
      </c>
    </row>
    <row r="286" spans="1:65" s="14" customFormat="1" ht="11.25">
      <c r="B286" s="233"/>
      <c r="C286" s="234"/>
      <c r="D286" s="216" t="s">
        <v>160</v>
      </c>
      <c r="E286" s="235" t="s">
        <v>1</v>
      </c>
      <c r="F286" s="236" t="s">
        <v>164</v>
      </c>
      <c r="G286" s="234"/>
      <c r="H286" s="237">
        <v>435.67999999999995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160</v>
      </c>
      <c r="AU286" s="243" t="s">
        <v>88</v>
      </c>
      <c r="AV286" s="14" t="s">
        <v>144</v>
      </c>
      <c r="AW286" s="14" t="s">
        <v>34</v>
      </c>
      <c r="AX286" s="14" t="s">
        <v>86</v>
      </c>
      <c r="AY286" s="243" t="s">
        <v>145</v>
      </c>
    </row>
    <row r="287" spans="1:65" s="2" customFormat="1" ht="21.75" customHeight="1">
      <c r="A287" s="34"/>
      <c r="B287" s="35"/>
      <c r="C287" s="202" t="s">
        <v>511</v>
      </c>
      <c r="D287" s="202" t="s">
        <v>146</v>
      </c>
      <c r="E287" s="203" t="s">
        <v>512</v>
      </c>
      <c r="F287" s="204" t="s">
        <v>513</v>
      </c>
      <c r="G287" s="205" t="s">
        <v>187</v>
      </c>
      <c r="H287" s="206">
        <v>197.85</v>
      </c>
      <c r="I287" s="207"/>
      <c r="J287" s="208">
        <f>ROUND(I287*H287,2)</f>
        <v>0</v>
      </c>
      <c r="K287" s="209"/>
      <c r="L287" s="39"/>
      <c r="M287" s="210" t="s">
        <v>1</v>
      </c>
      <c r="N287" s="211" t="s">
        <v>43</v>
      </c>
      <c r="O287" s="71"/>
      <c r="P287" s="212">
        <f>O287*H287</f>
        <v>0</v>
      </c>
      <c r="Q287" s="212">
        <v>2.0000000000000002E-5</v>
      </c>
      <c r="R287" s="212">
        <f>Q287*H287</f>
        <v>3.9570000000000004E-3</v>
      </c>
      <c r="S287" s="212">
        <v>0</v>
      </c>
      <c r="T287" s="21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4" t="s">
        <v>232</v>
      </c>
      <c r="AT287" s="214" t="s">
        <v>146</v>
      </c>
      <c r="AU287" s="214" t="s">
        <v>88</v>
      </c>
      <c r="AY287" s="17" t="s">
        <v>145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7" t="s">
        <v>86</v>
      </c>
      <c r="BK287" s="215">
        <f>ROUND(I287*H287,2)</f>
        <v>0</v>
      </c>
      <c r="BL287" s="17" t="s">
        <v>232</v>
      </c>
      <c r="BM287" s="214" t="s">
        <v>514</v>
      </c>
    </row>
    <row r="288" spans="1:65" s="13" customFormat="1" ht="11.25">
      <c r="B288" s="222"/>
      <c r="C288" s="223"/>
      <c r="D288" s="216" t="s">
        <v>160</v>
      </c>
      <c r="E288" s="224" t="s">
        <v>1</v>
      </c>
      <c r="F288" s="225" t="s">
        <v>515</v>
      </c>
      <c r="G288" s="223"/>
      <c r="H288" s="226">
        <v>197.85</v>
      </c>
      <c r="I288" s="227"/>
      <c r="J288" s="223"/>
      <c r="K288" s="223"/>
      <c r="L288" s="228"/>
      <c r="M288" s="229"/>
      <c r="N288" s="230"/>
      <c r="O288" s="230"/>
      <c r="P288" s="230"/>
      <c r="Q288" s="230"/>
      <c r="R288" s="230"/>
      <c r="S288" s="230"/>
      <c r="T288" s="231"/>
      <c r="AT288" s="232" t="s">
        <v>160</v>
      </c>
      <c r="AU288" s="232" t="s">
        <v>88</v>
      </c>
      <c r="AV288" s="13" t="s">
        <v>88</v>
      </c>
      <c r="AW288" s="13" t="s">
        <v>34</v>
      </c>
      <c r="AX288" s="13" t="s">
        <v>86</v>
      </c>
      <c r="AY288" s="232" t="s">
        <v>145</v>
      </c>
    </row>
    <row r="289" spans="1:65" s="2" customFormat="1" ht="21.75" customHeight="1">
      <c r="A289" s="34"/>
      <c r="B289" s="35"/>
      <c r="C289" s="202" t="s">
        <v>516</v>
      </c>
      <c r="D289" s="202" t="s">
        <v>146</v>
      </c>
      <c r="E289" s="203" t="s">
        <v>517</v>
      </c>
      <c r="F289" s="204" t="s">
        <v>518</v>
      </c>
      <c r="G289" s="205" t="s">
        <v>187</v>
      </c>
      <c r="H289" s="206">
        <v>691.64800000000002</v>
      </c>
      <c r="I289" s="207"/>
      <c r="J289" s="208">
        <f>ROUND(I289*H289,2)</f>
        <v>0</v>
      </c>
      <c r="K289" s="209"/>
      <c r="L289" s="39"/>
      <c r="M289" s="210" t="s">
        <v>1</v>
      </c>
      <c r="N289" s="211" t="s">
        <v>43</v>
      </c>
      <c r="O289" s="71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4" t="s">
        <v>232</v>
      </c>
      <c r="AT289" s="214" t="s">
        <v>146</v>
      </c>
      <c r="AU289" s="214" t="s">
        <v>88</v>
      </c>
      <c r="AY289" s="17" t="s">
        <v>145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7" t="s">
        <v>86</v>
      </c>
      <c r="BK289" s="215">
        <f>ROUND(I289*H289,2)</f>
        <v>0</v>
      </c>
      <c r="BL289" s="17" t="s">
        <v>232</v>
      </c>
      <c r="BM289" s="214" t="s">
        <v>519</v>
      </c>
    </row>
    <row r="290" spans="1:65" s="13" customFormat="1" ht="11.25">
      <c r="B290" s="222"/>
      <c r="C290" s="223"/>
      <c r="D290" s="216" t="s">
        <v>160</v>
      </c>
      <c r="E290" s="224" t="s">
        <v>1</v>
      </c>
      <c r="F290" s="225" t="s">
        <v>520</v>
      </c>
      <c r="G290" s="223"/>
      <c r="H290" s="226">
        <v>424.55</v>
      </c>
      <c r="I290" s="227"/>
      <c r="J290" s="223"/>
      <c r="K290" s="223"/>
      <c r="L290" s="228"/>
      <c r="M290" s="229"/>
      <c r="N290" s="230"/>
      <c r="O290" s="230"/>
      <c r="P290" s="230"/>
      <c r="Q290" s="230"/>
      <c r="R290" s="230"/>
      <c r="S290" s="230"/>
      <c r="T290" s="231"/>
      <c r="AT290" s="232" t="s">
        <v>160</v>
      </c>
      <c r="AU290" s="232" t="s">
        <v>88</v>
      </c>
      <c r="AV290" s="13" t="s">
        <v>88</v>
      </c>
      <c r="AW290" s="13" t="s">
        <v>34</v>
      </c>
      <c r="AX290" s="13" t="s">
        <v>78</v>
      </c>
      <c r="AY290" s="232" t="s">
        <v>145</v>
      </c>
    </row>
    <row r="291" spans="1:65" s="13" customFormat="1" ht="11.25">
      <c r="B291" s="222"/>
      <c r="C291" s="223"/>
      <c r="D291" s="216" t="s">
        <v>160</v>
      </c>
      <c r="E291" s="224" t="s">
        <v>1</v>
      </c>
      <c r="F291" s="225" t="s">
        <v>521</v>
      </c>
      <c r="G291" s="223"/>
      <c r="H291" s="226">
        <v>267.09800000000001</v>
      </c>
      <c r="I291" s="227"/>
      <c r="J291" s="223"/>
      <c r="K291" s="223"/>
      <c r="L291" s="228"/>
      <c r="M291" s="229"/>
      <c r="N291" s="230"/>
      <c r="O291" s="230"/>
      <c r="P291" s="230"/>
      <c r="Q291" s="230"/>
      <c r="R291" s="230"/>
      <c r="S291" s="230"/>
      <c r="T291" s="231"/>
      <c r="AT291" s="232" t="s">
        <v>160</v>
      </c>
      <c r="AU291" s="232" t="s">
        <v>88</v>
      </c>
      <c r="AV291" s="13" t="s">
        <v>88</v>
      </c>
      <c r="AW291" s="13" t="s">
        <v>34</v>
      </c>
      <c r="AX291" s="13" t="s">
        <v>78</v>
      </c>
      <c r="AY291" s="232" t="s">
        <v>145</v>
      </c>
    </row>
    <row r="292" spans="1:65" s="14" customFormat="1" ht="11.25">
      <c r="B292" s="233"/>
      <c r="C292" s="234"/>
      <c r="D292" s="216" t="s">
        <v>160</v>
      </c>
      <c r="E292" s="235" t="s">
        <v>1</v>
      </c>
      <c r="F292" s="236" t="s">
        <v>164</v>
      </c>
      <c r="G292" s="234"/>
      <c r="H292" s="237">
        <v>691.64800000000002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160</v>
      </c>
      <c r="AU292" s="243" t="s">
        <v>88</v>
      </c>
      <c r="AV292" s="14" t="s">
        <v>144</v>
      </c>
      <c r="AW292" s="14" t="s">
        <v>34</v>
      </c>
      <c r="AX292" s="14" t="s">
        <v>86</v>
      </c>
      <c r="AY292" s="243" t="s">
        <v>145</v>
      </c>
    </row>
    <row r="293" spans="1:65" s="2" customFormat="1" ht="21.75" customHeight="1">
      <c r="A293" s="34"/>
      <c r="B293" s="35"/>
      <c r="C293" s="202" t="s">
        <v>522</v>
      </c>
      <c r="D293" s="202" t="s">
        <v>146</v>
      </c>
      <c r="E293" s="203" t="s">
        <v>523</v>
      </c>
      <c r="F293" s="204" t="s">
        <v>524</v>
      </c>
      <c r="G293" s="205" t="s">
        <v>187</v>
      </c>
      <c r="H293" s="206">
        <v>435.68</v>
      </c>
      <c r="I293" s="207"/>
      <c r="J293" s="208">
        <f>ROUND(I293*H293,2)</f>
        <v>0</v>
      </c>
      <c r="K293" s="209"/>
      <c r="L293" s="39"/>
      <c r="M293" s="210" t="s">
        <v>1</v>
      </c>
      <c r="N293" s="211" t="s">
        <v>43</v>
      </c>
      <c r="O293" s="71"/>
      <c r="P293" s="212">
        <f>O293*H293</f>
        <v>0</v>
      </c>
      <c r="Q293" s="212">
        <v>2.2000000000000001E-4</v>
      </c>
      <c r="R293" s="212">
        <f>Q293*H293</f>
        <v>9.5849600000000007E-2</v>
      </c>
      <c r="S293" s="212">
        <v>0</v>
      </c>
      <c r="T293" s="21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4" t="s">
        <v>232</v>
      </c>
      <c r="AT293" s="214" t="s">
        <v>146</v>
      </c>
      <c r="AU293" s="214" t="s">
        <v>88</v>
      </c>
      <c r="AY293" s="17" t="s">
        <v>145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7" t="s">
        <v>86</v>
      </c>
      <c r="BK293" s="215">
        <f>ROUND(I293*H293,2)</f>
        <v>0</v>
      </c>
      <c r="BL293" s="17" t="s">
        <v>232</v>
      </c>
      <c r="BM293" s="214" t="s">
        <v>525</v>
      </c>
    </row>
    <row r="294" spans="1:65" s="13" customFormat="1" ht="33.75">
      <c r="B294" s="222"/>
      <c r="C294" s="223"/>
      <c r="D294" s="216" t="s">
        <v>160</v>
      </c>
      <c r="E294" s="224" t="s">
        <v>1</v>
      </c>
      <c r="F294" s="225" t="s">
        <v>526</v>
      </c>
      <c r="G294" s="223"/>
      <c r="H294" s="226">
        <v>435.68</v>
      </c>
      <c r="I294" s="227"/>
      <c r="J294" s="223"/>
      <c r="K294" s="223"/>
      <c r="L294" s="228"/>
      <c r="M294" s="229"/>
      <c r="N294" s="230"/>
      <c r="O294" s="230"/>
      <c r="P294" s="230"/>
      <c r="Q294" s="230"/>
      <c r="R294" s="230"/>
      <c r="S294" s="230"/>
      <c r="T294" s="231"/>
      <c r="AT294" s="232" t="s">
        <v>160</v>
      </c>
      <c r="AU294" s="232" t="s">
        <v>88</v>
      </c>
      <c r="AV294" s="13" t="s">
        <v>88</v>
      </c>
      <c r="AW294" s="13" t="s">
        <v>34</v>
      </c>
      <c r="AX294" s="13" t="s">
        <v>86</v>
      </c>
      <c r="AY294" s="232" t="s">
        <v>145</v>
      </c>
    </row>
    <row r="295" spans="1:65" s="2" customFormat="1" ht="21.75" customHeight="1">
      <c r="A295" s="34"/>
      <c r="B295" s="35"/>
      <c r="C295" s="202" t="s">
        <v>527</v>
      </c>
      <c r="D295" s="202" t="s">
        <v>146</v>
      </c>
      <c r="E295" s="203" t="s">
        <v>528</v>
      </c>
      <c r="F295" s="204" t="s">
        <v>529</v>
      </c>
      <c r="G295" s="205" t="s">
        <v>187</v>
      </c>
      <c r="H295" s="206">
        <v>267.09800000000001</v>
      </c>
      <c r="I295" s="207"/>
      <c r="J295" s="208">
        <f>ROUND(I295*H295,2)</f>
        <v>0</v>
      </c>
      <c r="K295" s="209"/>
      <c r="L295" s="39"/>
      <c r="M295" s="210" t="s">
        <v>1</v>
      </c>
      <c r="N295" s="211" t="s">
        <v>43</v>
      </c>
      <c r="O295" s="71"/>
      <c r="P295" s="212">
        <f>O295*H295</f>
        <v>0</v>
      </c>
      <c r="Q295" s="212">
        <v>2.5000000000000001E-4</v>
      </c>
      <c r="R295" s="212">
        <f>Q295*H295</f>
        <v>6.6774500000000001E-2</v>
      </c>
      <c r="S295" s="212">
        <v>0</v>
      </c>
      <c r="T295" s="213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4" t="s">
        <v>232</v>
      </c>
      <c r="AT295" s="214" t="s">
        <v>146</v>
      </c>
      <c r="AU295" s="214" t="s">
        <v>88</v>
      </c>
      <c r="AY295" s="17" t="s">
        <v>145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7" t="s">
        <v>86</v>
      </c>
      <c r="BK295" s="215">
        <f>ROUND(I295*H295,2)</f>
        <v>0</v>
      </c>
      <c r="BL295" s="17" t="s">
        <v>232</v>
      </c>
      <c r="BM295" s="214" t="s">
        <v>530</v>
      </c>
    </row>
    <row r="296" spans="1:65" s="2" customFormat="1" ht="19.5">
      <c r="A296" s="34"/>
      <c r="B296" s="35"/>
      <c r="C296" s="36"/>
      <c r="D296" s="216" t="s">
        <v>150</v>
      </c>
      <c r="E296" s="36"/>
      <c r="F296" s="217" t="s">
        <v>531</v>
      </c>
      <c r="G296" s="36"/>
      <c r="H296" s="36"/>
      <c r="I296" s="115"/>
      <c r="J296" s="36"/>
      <c r="K296" s="36"/>
      <c r="L296" s="39"/>
      <c r="M296" s="218"/>
      <c r="N296" s="219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150</v>
      </c>
      <c r="AU296" s="17" t="s">
        <v>88</v>
      </c>
    </row>
    <row r="297" spans="1:65" s="13" customFormat="1" ht="11.25">
      <c r="B297" s="222"/>
      <c r="C297" s="223"/>
      <c r="D297" s="216" t="s">
        <v>160</v>
      </c>
      <c r="E297" s="224" t="s">
        <v>1</v>
      </c>
      <c r="F297" s="225" t="s">
        <v>532</v>
      </c>
      <c r="G297" s="223"/>
      <c r="H297" s="226">
        <v>267.09800000000001</v>
      </c>
      <c r="I297" s="227"/>
      <c r="J297" s="223"/>
      <c r="K297" s="223"/>
      <c r="L297" s="228"/>
      <c r="M297" s="229"/>
      <c r="N297" s="230"/>
      <c r="O297" s="230"/>
      <c r="P297" s="230"/>
      <c r="Q297" s="230"/>
      <c r="R297" s="230"/>
      <c r="S297" s="230"/>
      <c r="T297" s="231"/>
      <c r="AT297" s="232" t="s">
        <v>160</v>
      </c>
      <c r="AU297" s="232" t="s">
        <v>88</v>
      </c>
      <c r="AV297" s="13" t="s">
        <v>88</v>
      </c>
      <c r="AW297" s="13" t="s">
        <v>34</v>
      </c>
      <c r="AX297" s="13" t="s">
        <v>86</v>
      </c>
      <c r="AY297" s="232" t="s">
        <v>145</v>
      </c>
    </row>
    <row r="298" spans="1:65" s="2" customFormat="1" ht="21.75" customHeight="1">
      <c r="A298" s="34"/>
      <c r="B298" s="35"/>
      <c r="C298" s="202" t="s">
        <v>533</v>
      </c>
      <c r="D298" s="202" t="s">
        <v>146</v>
      </c>
      <c r="E298" s="203" t="s">
        <v>534</v>
      </c>
      <c r="F298" s="204" t="s">
        <v>535</v>
      </c>
      <c r="G298" s="205" t="s">
        <v>187</v>
      </c>
      <c r="H298" s="206">
        <v>20</v>
      </c>
      <c r="I298" s="207"/>
      <c r="J298" s="208">
        <f>ROUND(I298*H298,2)</f>
        <v>0</v>
      </c>
      <c r="K298" s="209"/>
      <c r="L298" s="39"/>
      <c r="M298" s="210" t="s">
        <v>1</v>
      </c>
      <c r="N298" s="211" t="s">
        <v>43</v>
      </c>
      <c r="O298" s="71"/>
      <c r="P298" s="212">
        <f>O298*H298</f>
        <v>0</v>
      </c>
      <c r="Q298" s="212">
        <v>2.0000000000000002E-5</v>
      </c>
      <c r="R298" s="212">
        <f>Q298*H298</f>
        <v>4.0000000000000002E-4</v>
      </c>
      <c r="S298" s="212">
        <v>0</v>
      </c>
      <c r="T298" s="21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4" t="s">
        <v>232</v>
      </c>
      <c r="AT298" s="214" t="s">
        <v>146</v>
      </c>
      <c r="AU298" s="214" t="s">
        <v>88</v>
      </c>
      <c r="AY298" s="17" t="s">
        <v>145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7" t="s">
        <v>86</v>
      </c>
      <c r="BK298" s="215">
        <f>ROUND(I298*H298,2)</f>
        <v>0</v>
      </c>
      <c r="BL298" s="17" t="s">
        <v>232</v>
      </c>
      <c r="BM298" s="214" t="s">
        <v>536</v>
      </c>
    </row>
    <row r="299" spans="1:65" s="2" customFormat="1" ht="21.75" customHeight="1">
      <c r="A299" s="34"/>
      <c r="B299" s="35"/>
      <c r="C299" s="202" t="s">
        <v>537</v>
      </c>
      <c r="D299" s="202" t="s">
        <v>146</v>
      </c>
      <c r="E299" s="203" t="s">
        <v>538</v>
      </c>
      <c r="F299" s="204" t="s">
        <v>539</v>
      </c>
      <c r="G299" s="205" t="s">
        <v>187</v>
      </c>
      <c r="H299" s="206">
        <v>20</v>
      </c>
      <c r="I299" s="207"/>
      <c r="J299" s="208">
        <f>ROUND(I299*H299,2)</f>
        <v>0</v>
      </c>
      <c r="K299" s="209"/>
      <c r="L299" s="39"/>
      <c r="M299" s="210" t="s">
        <v>1</v>
      </c>
      <c r="N299" s="211" t="s">
        <v>43</v>
      </c>
      <c r="O299" s="71"/>
      <c r="P299" s="212">
        <f>O299*H299</f>
        <v>0</v>
      </c>
      <c r="Q299" s="212">
        <v>6.6E-4</v>
      </c>
      <c r="R299" s="212">
        <f>Q299*H299</f>
        <v>1.32E-2</v>
      </c>
      <c r="S299" s="212">
        <v>0</v>
      </c>
      <c r="T299" s="21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4" t="s">
        <v>232</v>
      </c>
      <c r="AT299" s="214" t="s">
        <v>146</v>
      </c>
      <c r="AU299" s="214" t="s">
        <v>88</v>
      </c>
      <c r="AY299" s="17" t="s">
        <v>145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7" t="s">
        <v>86</v>
      </c>
      <c r="BK299" s="215">
        <f>ROUND(I299*H299,2)</f>
        <v>0</v>
      </c>
      <c r="BL299" s="17" t="s">
        <v>232</v>
      </c>
      <c r="BM299" s="214" t="s">
        <v>540</v>
      </c>
    </row>
    <row r="300" spans="1:65" s="2" customFormat="1" ht="29.25">
      <c r="A300" s="34"/>
      <c r="B300" s="35"/>
      <c r="C300" s="36"/>
      <c r="D300" s="216" t="s">
        <v>150</v>
      </c>
      <c r="E300" s="36"/>
      <c r="F300" s="217" t="s">
        <v>541</v>
      </c>
      <c r="G300" s="36"/>
      <c r="H300" s="36"/>
      <c r="I300" s="115"/>
      <c r="J300" s="36"/>
      <c r="K300" s="36"/>
      <c r="L300" s="39"/>
      <c r="M300" s="267"/>
      <c r="N300" s="268"/>
      <c r="O300" s="269"/>
      <c r="P300" s="269"/>
      <c r="Q300" s="269"/>
      <c r="R300" s="269"/>
      <c r="S300" s="269"/>
      <c r="T300" s="270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150</v>
      </c>
      <c r="AU300" s="17" t="s">
        <v>88</v>
      </c>
    </row>
    <row r="301" spans="1:65" s="2" customFormat="1" ht="6.95" customHeight="1">
      <c r="A301" s="34"/>
      <c r="B301" s="54"/>
      <c r="C301" s="55"/>
      <c r="D301" s="55"/>
      <c r="E301" s="55"/>
      <c r="F301" s="55"/>
      <c r="G301" s="55"/>
      <c r="H301" s="55"/>
      <c r="I301" s="152"/>
      <c r="J301" s="55"/>
      <c r="K301" s="55"/>
      <c r="L301" s="39"/>
      <c r="M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</row>
  </sheetData>
  <sheetProtection algorithmName="SHA-512" hashValue="tYzMyl0BElCopApA3r5+sgp9+vOMfiUSn/8dxvmfZFVIqx2N1XDoTo9CFkGvx6ehVJz2pjCvyD5fNZxNt9rXaQ==" saltValue="5zlUWn5ZzxxbxqJrJOQW36KFtn/KR7qDWsv3JsTcOz0svvCtzIN66VtQPCNPE4B9j95ETy8bYKiNj/zpTOCBpA==" spinCount="100000" sheet="1" objects="1" scenarios="1" formatColumns="0" formatRows="0" autoFilter="0"/>
  <autoFilter ref="C128:K300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7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108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6" t="str">
        <f>'Rekapitulace zakázky'!K6</f>
        <v>Loděnice ON - oprava</v>
      </c>
      <c r="F7" s="317"/>
      <c r="G7" s="317"/>
      <c r="H7" s="317"/>
      <c r="I7" s="108"/>
      <c r="L7" s="20"/>
    </row>
    <row r="8" spans="1:46" s="2" customFormat="1" ht="12" customHeight="1">
      <c r="A8" s="34"/>
      <c r="B8" s="39"/>
      <c r="C8" s="34"/>
      <c r="D8" s="114" t="s">
        <v>109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542</v>
      </c>
      <c r="F9" s="319"/>
      <c r="G9" s="319"/>
      <c r="H9" s="31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zakázky'!E14</f>
        <v>Vyplň údaj</v>
      </c>
      <c r="F18" s="321"/>
      <c r="G18" s="321"/>
      <c r="H18" s="321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28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2" t="s">
        <v>1</v>
      </c>
      <c r="F27" s="322"/>
      <c r="G27" s="322"/>
      <c r="H27" s="32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ROUND(J137,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ROUND((SUM(BE137:BE416)),  2)</f>
        <v>0</v>
      </c>
      <c r="G33" s="34"/>
      <c r="H33" s="34"/>
      <c r="I33" s="131">
        <v>0.21</v>
      </c>
      <c r="J33" s="130">
        <f>ROUND(((SUM(BE137:BE416))*I33),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ROUND((SUM(BF137:BF416)),  2)</f>
        <v>0</v>
      </c>
      <c r="G34" s="34"/>
      <c r="H34" s="34"/>
      <c r="I34" s="131">
        <v>0.15</v>
      </c>
      <c r="J34" s="130">
        <f>ROUND(((SUM(BF137:BF416))*I34),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ROUND((SUM(BG137:BG416)),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ROUND((SUM(BH137:BH416)),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ROUND((SUM(BI137:BI416)),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3" t="str">
        <f>E7</f>
        <v>Loděnice ON - oprava</v>
      </c>
      <c r="F85" s="324"/>
      <c r="G85" s="324"/>
      <c r="H85" s="32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002 - Oprava vnějšího pláště</v>
      </c>
      <c r="F87" s="325"/>
      <c r="G87" s="325"/>
      <c r="H87" s="32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Loděnice</v>
      </c>
      <c r="G89" s="36"/>
      <c r="H89" s="36"/>
      <c r="I89" s="117" t="s">
        <v>22</v>
      </c>
      <c r="J89" s="66" t="str">
        <f>IF(J12="","",J12)</f>
        <v>3. 5. 2020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112</v>
      </c>
      <c r="D94" s="157"/>
      <c r="E94" s="157"/>
      <c r="F94" s="157"/>
      <c r="G94" s="157"/>
      <c r="H94" s="157"/>
      <c r="I94" s="158"/>
      <c r="J94" s="159" t="s">
        <v>113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114</v>
      </c>
      <c r="D96" s="36"/>
      <c r="E96" s="36"/>
      <c r="F96" s="36"/>
      <c r="G96" s="36"/>
      <c r="H96" s="36"/>
      <c r="I96" s="115"/>
      <c r="J96" s="84">
        <f>J137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2:12" s="9" customFormat="1" ht="24.95" customHeight="1">
      <c r="B97" s="161"/>
      <c r="C97" s="162"/>
      <c r="D97" s="163" t="s">
        <v>116</v>
      </c>
      <c r="E97" s="164"/>
      <c r="F97" s="164"/>
      <c r="G97" s="164"/>
      <c r="H97" s="164"/>
      <c r="I97" s="165"/>
      <c r="J97" s="166">
        <f>J138</f>
        <v>0</v>
      </c>
      <c r="K97" s="162"/>
      <c r="L97" s="167"/>
    </row>
    <row r="98" spans="2:12" s="9" customFormat="1" ht="24.95" customHeight="1">
      <c r="B98" s="161"/>
      <c r="C98" s="162"/>
      <c r="D98" s="163" t="s">
        <v>117</v>
      </c>
      <c r="E98" s="164"/>
      <c r="F98" s="164"/>
      <c r="G98" s="164"/>
      <c r="H98" s="164"/>
      <c r="I98" s="165"/>
      <c r="J98" s="166">
        <f>J140</f>
        <v>0</v>
      </c>
      <c r="K98" s="162"/>
      <c r="L98" s="167"/>
    </row>
    <row r="99" spans="2:12" s="10" customFormat="1" ht="19.899999999999999" customHeight="1">
      <c r="B99" s="168"/>
      <c r="C99" s="169"/>
      <c r="D99" s="170" t="s">
        <v>118</v>
      </c>
      <c r="E99" s="171"/>
      <c r="F99" s="171"/>
      <c r="G99" s="171"/>
      <c r="H99" s="171"/>
      <c r="I99" s="172"/>
      <c r="J99" s="173">
        <f>J141</f>
        <v>0</v>
      </c>
      <c r="K99" s="169"/>
      <c r="L99" s="174"/>
    </row>
    <row r="100" spans="2:12" s="10" customFormat="1" ht="19.899999999999999" customHeight="1">
      <c r="B100" s="168"/>
      <c r="C100" s="169"/>
      <c r="D100" s="170" t="s">
        <v>543</v>
      </c>
      <c r="E100" s="171"/>
      <c r="F100" s="171"/>
      <c r="G100" s="171"/>
      <c r="H100" s="171"/>
      <c r="I100" s="172"/>
      <c r="J100" s="173">
        <f>J147</f>
        <v>0</v>
      </c>
      <c r="K100" s="169"/>
      <c r="L100" s="174"/>
    </row>
    <row r="101" spans="2:12" s="10" customFormat="1" ht="19.899999999999999" customHeight="1">
      <c r="B101" s="168"/>
      <c r="C101" s="169"/>
      <c r="D101" s="170" t="s">
        <v>544</v>
      </c>
      <c r="E101" s="171"/>
      <c r="F101" s="171"/>
      <c r="G101" s="171"/>
      <c r="H101" s="171"/>
      <c r="I101" s="172"/>
      <c r="J101" s="173">
        <f>J192</f>
        <v>0</v>
      </c>
      <c r="K101" s="169"/>
      <c r="L101" s="174"/>
    </row>
    <row r="102" spans="2:12" s="10" customFormat="1" ht="19.899999999999999" customHeight="1">
      <c r="B102" s="168"/>
      <c r="C102" s="169"/>
      <c r="D102" s="170" t="s">
        <v>545</v>
      </c>
      <c r="E102" s="171"/>
      <c r="F102" s="171"/>
      <c r="G102" s="171"/>
      <c r="H102" s="171"/>
      <c r="I102" s="172"/>
      <c r="J102" s="173">
        <f>J197</f>
        <v>0</v>
      </c>
      <c r="K102" s="169"/>
      <c r="L102" s="174"/>
    </row>
    <row r="103" spans="2:12" s="10" customFormat="1" ht="19.899999999999999" customHeight="1">
      <c r="B103" s="168"/>
      <c r="C103" s="169"/>
      <c r="D103" s="170" t="s">
        <v>546</v>
      </c>
      <c r="E103" s="171"/>
      <c r="F103" s="171"/>
      <c r="G103" s="171"/>
      <c r="H103" s="171"/>
      <c r="I103" s="172"/>
      <c r="J103" s="173">
        <f>J238</f>
        <v>0</v>
      </c>
      <c r="K103" s="169"/>
      <c r="L103" s="174"/>
    </row>
    <row r="104" spans="2:12" s="10" customFormat="1" ht="19.899999999999999" customHeight="1">
      <c r="B104" s="168"/>
      <c r="C104" s="169"/>
      <c r="D104" s="170" t="s">
        <v>121</v>
      </c>
      <c r="E104" s="171"/>
      <c r="F104" s="171"/>
      <c r="G104" s="171"/>
      <c r="H104" s="171"/>
      <c r="I104" s="172"/>
      <c r="J104" s="173">
        <f>J249</f>
        <v>0</v>
      </c>
      <c r="K104" s="169"/>
      <c r="L104" s="174"/>
    </row>
    <row r="105" spans="2:12" s="9" customFormat="1" ht="24.95" customHeight="1">
      <c r="B105" s="161"/>
      <c r="C105" s="162"/>
      <c r="D105" s="163" t="s">
        <v>122</v>
      </c>
      <c r="E105" s="164"/>
      <c r="F105" s="164"/>
      <c r="G105" s="164"/>
      <c r="H105" s="164"/>
      <c r="I105" s="165"/>
      <c r="J105" s="166">
        <f>J251</f>
        <v>0</v>
      </c>
      <c r="K105" s="162"/>
      <c r="L105" s="167"/>
    </row>
    <row r="106" spans="2:12" s="10" customFormat="1" ht="19.899999999999999" customHeight="1">
      <c r="B106" s="168"/>
      <c r="C106" s="169"/>
      <c r="D106" s="170" t="s">
        <v>547</v>
      </c>
      <c r="E106" s="171"/>
      <c r="F106" s="171"/>
      <c r="G106" s="171"/>
      <c r="H106" s="171"/>
      <c r="I106" s="172"/>
      <c r="J106" s="173">
        <f>J252</f>
        <v>0</v>
      </c>
      <c r="K106" s="169"/>
      <c r="L106" s="174"/>
    </row>
    <row r="107" spans="2:12" s="10" customFormat="1" ht="19.899999999999999" customHeight="1">
      <c r="B107" s="168"/>
      <c r="C107" s="169"/>
      <c r="D107" s="170" t="s">
        <v>548</v>
      </c>
      <c r="E107" s="171"/>
      <c r="F107" s="171"/>
      <c r="G107" s="171"/>
      <c r="H107" s="171"/>
      <c r="I107" s="172"/>
      <c r="J107" s="173">
        <f>J257</f>
        <v>0</v>
      </c>
      <c r="K107" s="169"/>
      <c r="L107" s="174"/>
    </row>
    <row r="108" spans="2:12" s="10" customFormat="1" ht="19.899999999999999" customHeight="1">
      <c r="B108" s="168"/>
      <c r="C108" s="169"/>
      <c r="D108" s="170" t="s">
        <v>549</v>
      </c>
      <c r="E108" s="171"/>
      <c r="F108" s="171"/>
      <c r="G108" s="171"/>
      <c r="H108" s="171"/>
      <c r="I108" s="172"/>
      <c r="J108" s="173">
        <f>J269</f>
        <v>0</v>
      </c>
      <c r="K108" s="169"/>
      <c r="L108" s="174"/>
    </row>
    <row r="109" spans="2:12" s="10" customFormat="1" ht="19.899999999999999" customHeight="1">
      <c r="B109" s="168"/>
      <c r="C109" s="169"/>
      <c r="D109" s="170" t="s">
        <v>550</v>
      </c>
      <c r="E109" s="171"/>
      <c r="F109" s="171"/>
      <c r="G109" s="171"/>
      <c r="H109" s="171"/>
      <c r="I109" s="172"/>
      <c r="J109" s="173">
        <f>J273</f>
        <v>0</v>
      </c>
      <c r="K109" s="169"/>
      <c r="L109" s="174"/>
    </row>
    <row r="110" spans="2:12" s="10" customFormat="1" ht="19.899999999999999" customHeight="1">
      <c r="B110" s="168"/>
      <c r="C110" s="169"/>
      <c r="D110" s="170" t="s">
        <v>125</v>
      </c>
      <c r="E110" s="171"/>
      <c r="F110" s="171"/>
      <c r="G110" s="171"/>
      <c r="H110" s="171"/>
      <c r="I110" s="172"/>
      <c r="J110" s="173">
        <f>J276</f>
        <v>0</v>
      </c>
      <c r="K110" s="169"/>
      <c r="L110" s="174"/>
    </row>
    <row r="111" spans="2:12" s="10" customFormat="1" ht="19.899999999999999" customHeight="1">
      <c r="B111" s="168"/>
      <c r="C111" s="169"/>
      <c r="D111" s="170" t="s">
        <v>551</v>
      </c>
      <c r="E111" s="171"/>
      <c r="F111" s="171"/>
      <c r="G111" s="171"/>
      <c r="H111" s="171"/>
      <c r="I111" s="172"/>
      <c r="J111" s="173">
        <f>J292</f>
        <v>0</v>
      </c>
      <c r="K111" s="169"/>
      <c r="L111" s="174"/>
    </row>
    <row r="112" spans="2:12" s="10" customFormat="1" ht="19.899999999999999" customHeight="1">
      <c r="B112" s="168"/>
      <c r="C112" s="169"/>
      <c r="D112" s="170" t="s">
        <v>127</v>
      </c>
      <c r="E112" s="171"/>
      <c r="F112" s="171"/>
      <c r="G112" s="171"/>
      <c r="H112" s="171"/>
      <c r="I112" s="172"/>
      <c r="J112" s="173">
        <f>J339</f>
        <v>0</v>
      </c>
      <c r="K112" s="169"/>
      <c r="L112" s="174"/>
    </row>
    <row r="113" spans="1:31" s="10" customFormat="1" ht="19.899999999999999" customHeight="1">
      <c r="B113" s="168"/>
      <c r="C113" s="169"/>
      <c r="D113" s="170" t="s">
        <v>552</v>
      </c>
      <c r="E113" s="171"/>
      <c r="F113" s="171"/>
      <c r="G113" s="171"/>
      <c r="H113" s="171"/>
      <c r="I113" s="172"/>
      <c r="J113" s="173">
        <f>J359</f>
        <v>0</v>
      </c>
      <c r="K113" s="169"/>
      <c r="L113" s="174"/>
    </row>
    <row r="114" spans="1:31" s="10" customFormat="1" ht="19.899999999999999" customHeight="1">
      <c r="B114" s="168"/>
      <c r="C114" s="169"/>
      <c r="D114" s="170" t="s">
        <v>553</v>
      </c>
      <c r="E114" s="171"/>
      <c r="F114" s="171"/>
      <c r="G114" s="171"/>
      <c r="H114" s="171"/>
      <c r="I114" s="172"/>
      <c r="J114" s="173">
        <f>J372</f>
        <v>0</v>
      </c>
      <c r="K114" s="169"/>
      <c r="L114" s="174"/>
    </row>
    <row r="115" spans="1:31" s="10" customFormat="1" ht="19.899999999999999" customHeight="1">
      <c r="B115" s="168"/>
      <c r="C115" s="169"/>
      <c r="D115" s="170" t="s">
        <v>554</v>
      </c>
      <c r="E115" s="171"/>
      <c r="F115" s="171"/>
      <c r="G115" s="171"/>
      <c r="H115" s="171"/>
      <c r="I115" s="172"/>
      <c r="J115" s="173">
        <f>J392</f>
        <v>0</v>
      </c>
      <c r="K115" s="169"/>
      <c r="L115" s="174"/>
    </row>
    <row r="116" spans="1:31" s="9" customFormat="1" ht="24.95" customHeight="1">
      <c r="B116" s="161"/>
      <c r="C116" s="162"/>
      <c r="D116" s="163" t="s">
        <v>555</v>
      </c>
      <c r="E116" s="164"/>
      <c r="F116" s="164"/>
      <c r="G116" s="164"/>
      <c r="H116" s="164"/>
      <c r="I116" s="165"/>
      <c r="J116" s="166">
        <f>J399</f>
        <v>0</v>
      </c>
      <c r="K116" s="162"/>
      <c r="L116" s="167"/>
    </row>
    <row r="117" spans="1:31" s="9" customFormat="1" ht="24.95" customHeight="1">
      <c r="B117" s="161"/>
      <c r="C117" s="162"/>
      <c r="D117" s="163" t="s">
        <v>556</v>
      </c>
      <c r="E117" s="164"/>
      <c r="F117" s="164"/>
      <c r="G117" s="164"/>
      <c r="H117" s="164"/>
      <c r="I117" s="165"/>
      <c r="J117" s="166">
        <f>J405</f>
        <v>0</v>
      </c>
      <c r="K117" s="162"/>
      <c r="L117" s="167"/>
    </row>
    <row r="118" spans="1:31" s="2" customFormat="1" ht="21.75" customHeight="1">
      <c r="A118" s="34"/>
      <c r="B118" s="35"/>
      <c r="C118" s="36"/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54"/>
      <c r="C119" s="55"/>
      <c r="D119" s="55"/>
      <c r="E119" s="55"/>
      <c r="F119" s="55"/>
      <c r="G119" s="55"/>
      <c r="H119" s="55"/>
      <c r="I119" s="152"/>
      <c r="J119" s="55"/>
      <c r="K119" s="55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3" spans="1:31" s="2" customFormat="1" ht="6.95" customHeight="1">
      <c r="A123" s="34"/>
      <c r="B123" s="56"/>
      <c r="C123" s="57"/>
      <c r="D123" s="57"/>
      <c r="E123" s="57"/>
      <c r="F123" s="57"/>
      <c r="G123" s="57"/>
      <c r="H123" s="57"/>
      <c r="I123" s="155"/>
      <c r="J123" s="57"/>
      <c r="K123" s="57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24.95" customHeight="1">
      <c r="A124" s="34"/>
      <c r="B124" s="35"/>
      <c r="C124" s="23" t="s">
        <v>129</v>
      </c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115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16</v>
      </c>
      <c r="D126" s="36"/>
      <c r="E126" s="36"/>
      <c r="F126" s="36"/>
      <c r="G126" s="36"/>
      <c r="H126" s="36"/>
      <c r="I126" s="115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6.5" customHeight="1">
      <c r="A127" s="34"/>
      <c r="B127" s="35"/>
      <c r="C127" s="36"/>
      <c r="D127" s="36"/>
      <c r="E127" s="323" t="str">
        <f>E7</f>
        <v>Loděnice ON - oprava</v>
      </c>
      <c r="F127" s="324"/>
      <c r="G127" s="324"/>
      <c r="H127" s="324"/>
      <c r="I127" s="115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109</v>
      </c>
      <c r="D128" s="36"/>
      <c r="E128" s="36"/>
      <c r="F128" s="36"/>
      <c r="G128" s="36"/>
      <c r="H128" s="36"/>
      <c r="I128" s="115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6"/>
      <c r="D129" s="36"/>
      <c r="E129" s="275" t="str">
        <f>E9</f>
        <v>002 - Oprava vnějšího pláště</v>
      </c>
      <c r="F129" s="325"/>
      <c r="G129" s="325"/>
      <c r="H129" s="325"/>
      <c r="I129" s="115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115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9" t="s">
        <v>20</v>
      </c>
      <c r="D131" s="36"/>
      <c r="E131" s="36"/>
      <c r="F131" s="27" t="str">
        <f>F12</f>
        <v>žst. Loděnice</v>
      </c>
      <c r="G131" s="36"/>
      <c r="H131" s="36"/>
      <c r="I131" s="117" t="s">
        <v>22</v>
      </c>
      <c r="J131" s="66" t="str">
        <f>IF(J12="","",J12)</f>
        <v>3. 5. 2020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6"/>
      <c r="D132" s="36"/>
      <c r="E132" s="36"/>
      <c r="F132" s="36"/>
      <c r="G132" s="36"/>
      <c r="H132" s="36"/>
      <c r="I132" s="115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9" t="s">
        <v>24</v>
      </c>
      <c r="D133" s="36"/>
      <c r="E133" s="36"/>
      <c r="F133" s="27" t="str">
        <f>E15</f>
        <v>Správa železnic, státní organizace</v>
      </c>
      <c r="G133" s="36"/>
      <c r="H133" s="36"/>
      <c r="I133" s="117" t="s">
        <v>32</v>
      </c>
      <c r="J133" s="32" t="str">
        <f>E21</f>
        <v xml:space="preserve"> 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30</v>
      </c>
      <c r="D134" s="36"/>
      <c r="E134" s="36"/>
      <c r="F134" s="27" t="str">
        <f>IF(E18="","",E18)</f>
        <v>Vyplň údaj</v>
      </c>
      <c r="G134" s="36"/>
      <c r="H134" s="36"/>
      <c r="I134" s="117" t="s">
        <v>35</v>
      </c>
      <c r="J134" s="32" t="str">
        <f>E24</f>
        <v>L. Ulrich, DiS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0.35" customHeight="1">
      <c r="A135" s="34"/>
      <c r="B135" s="35"/>
      <c r="C135" s="36"/>
      <c r="D135" s="36"/>
      <c r="E135" s="36"/>
      <c r="F135" s="36"/>
      <c r="G135" s="36"/>
      <c r="H135" s="36"/>
      <c r="I135" s="115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11" customFormat="1" ht="29.25" customHeight="1">
      <c r="A136" s="175"/>
      <c r="B136" s="176"/>
      <c r="C136" s="177" t="s">
        <v>130</v>
      </c>
      <c r="D136" s="178" t="s">
        <v>63</v>
      </c>
      <c r="E136" s="178" t="s">
        <v>59</v>
      </c>
      <c r="F136" s="178" t="s">
        <v>60</v>
      </c>
      <c r="G136" s="178" t="s">
        <v>131</v>
      </c>
      <c r="H136" s="178" t="s">
        <v>132</v>
      </c>
      <c r="I136" s="179" t="s">
        <v>133</v>
      </c>
      <c r="J136" s="180" t="s">
        <v>113</v>
      </c>
      <c r="K136" s="181" t="s">
        <v>134</v>
      </c>
      <c r="L136" s="182"/>
      <c r="M136" s="75" t="s">
        <v>1</v>
      </c>
      <c r="N136" s="76" t="s">
        <v>42</v>
      </c>
      <c r="O136" s="76" t="s">
        <v>135</v>
      </c>
      <c r="P136" s="76" t="s">
        <v>136</v>
      </c>
      <c r="Q136" s="76" t="s">
        <v>137</v>
      </c>
      <c r="R136" s="76" t="s">
        <v>138</v>
      </c>
      <c r="S136" s="76" t="s">
        <v>139</v>
      </c>
      <c r="T136" s="77" t="s">
        <v>140</v>
      </c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</row>
    <row r="137" spans="1:65" s="2" customFormat="1" ht="22.9" customHeight="1">
      <c r="A137" s="34"/>
      <c r="B137" s="35"/>
      <c r="C137" s="82" t="s">
        <v>141</v>
      </c>
      <c r="D137" s="36"/>
      <c r="E137" s="36"/>
      <c r="F137" s="36"/>
      <c r="G137" s="36"/>
      <c r="H137" s="36"/>
      <c r="I137" s="115"/>
      <c r="J137" s="183">
        <f>BK137</f>
        <v>0</v>
      </c>
      <c r="K137" s="36"/>
      <c r="L137" s="39"/>
      <c r="M137" s="78"/>
      <c r="N137" s="184"/>
      <c r="O137" s="79"/>
      <c r="P137" s="185">
        <f>P138+P140+P251+P399+P405</f>
        <v>0</v>
      </c>
      <c r="Q137" s="79"/>
      <c r="R137" s="185">
        <f>R138+R140+R251+R399+R405</f>
        <v>66.681177200000008</v>
      </c>
      <c r="S137" s="79"/>
      <c r="T137" s="186">
        <f>T138+T140+T251+T399+T405</f>
        <v>50.201122000000005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77</v>
      </c>
      <c r="AU137" s="17" t="s">
        <v>115</v>
      </c>
      <c r="BK137" s="187">
        <f>BK138+BK140+BK251+BK399+BK405</f>
        <v>0</v>
      </c>
    </row>
    <row r="138" spans="1:65" s="12" customFormat="1" ht="25.9" customHeight="1">
      <c r="B138" s="188"/>
      <c r="C138" s="189"/>
      <c r="D138" s="190" t="s">
        <v>77</v>
      </c>
      <c r="E138" s="191" t="s">
        <v>142</v>
      </c>
      <c r="F138" s="191" t="s">
        <v>143</v>
      </c>
      <c r="G138" s="189"/>
      <c r="H138" s="189"/>
      <c r="I138" s="192"/>
      <c r="J138" s="193">
        <f>BK138</f>
        <v>0</v>
      </c>
      <c r="K138" s="189"/>
      <c r="L138" s="194"/>
      <c r="M138" s="195"/>
      <c r="N138" s="196"/>
      <c r="O138" s="196"/>
      <c r="P138" s="197">
        <f>P139</f>
        <v>0</v>
      </c>
      <c r="Q138" s="196"/>
      <c r="R138" s="197">
        <f>R139</f>
        <v>0</v>
      </c>
      <c r="S138" s="196"/>
      <c r="T138" s="198">
        <f>T139</f>
        <v>0</v>
      </c>
      <c r="AR138" s="199" t="s">
        <v>144</v>
      </c>
      <c r="AT138" s="200" t="s">
        <v>77</v>
      </c>
      <c r="AU138" s="200" t="s">
        <v>78</v>
      </c>
      <c r="AY138" s="199" t="s">
        <v>145</v>
      </c>
      <c r="BK138" s="201">
        <f>BK139</f>
        <v>0</v>
      </c>
    </row>
    <row r="139" spans="1:65" s="2" customFormat="1" ht="16.5" customHeight="1">
      <c r="A139" s="34"/>
      <c r="B139" s="35"/>
      <c r="C139" s="202" t="s">
        <v>86</v>
      </c>
      <c r="D139" s="202" t="s">
        <v>146</v>
      </c>
      <c r="E139" s="203" t="s">
        <v>147</v>
      </c>
      <c r="F139" s="204" t="s">
        <v>143</v>
      </c>
      <c r="G139" s="205" t="s">
        <v>1</v>
      </c>
      <c r="H139" s="206">
        <v>0</v>
      </c>
      <c r="I139" s="207"/>
      <c r="J139" s="208">
        <f>ROUND(I139*H139,2)</f>
        <v>0</v>
      </c>
      <c r="K139" s="209"/>
      <c r="L139" s="39"/>
      <c r="M139" s="210" t="s">
        <v>1</v>
      </c>
      <c r="N139" s="211" t="s">
        <v>43</v>
      </c>
      <c r="O139" s="71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4" t="s">
        <v>148</v>
      </c>
      <c r="AT139" s="214" t="s">
        <v>146</v>
      </c>
      <c r="AU139" s="214" t="s">
        <v>86</v>
      </c>
      <c r="AY139" s="17" t="s">
        <v>145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7" t="s">
        <v>86</v>
      </c>
      <c r="BK139" s="215">
        <f>ROUND(I139*H139,2)</f>
        <v>0</v>
      </c>
      <c r="BL139" s="17" t="s">
        <v>148</v>
      </c>
      <c r="BM139" s="214" t="s">
        <v>557</v>
      </c>
    </row>
    <row r="140" spans="1:65" s="12" customFormat="1" ht="25.9" customHeight="1">
      <c r="B140" s="188"/>
      <c r="C140" s="189"/>
      <c r="D140" s="190" t="s">
        <v>77</v>
      </c>
      <c r="E140" s="191" t="s">
        <v>152</v>
      </c>
      <c r="F140" s="191" t="s">
        <v>153</v>
      </c>
      <c r="G140" s="189"/>
      <c r="H140" s="189"/>
      <c r="I140" s="192"/>
      <c r="J140" s="193">
        <f>BK140</f>
        <v>0</v>
      </c>
      <c r="K140" s="189"/>
      <c r="L140" s="194"/>
      <c r="M140" s="195"/>
      <c r="N140" s="196"/>
      <c r="O140" s="196"/>
      <c r="P140" s="197">
        <f>P141+P147+P192+P197+P238+P249</f>
        <v>0</v>
      </c>
      <c r="Q140" s="196"/>
      <c r="R140" s="197">
        <f>R141+R147+R192+R197+R238+R249</f>
        <v>60.791593850000005</v>
      </c>
      <c r="S140" s="196"/>
      <c r="T140" s="198">
        <f>T141+T147+T192+T197+T238+T249</f>
        <v>49.830170000000003</v>
      </c>
      <c r="AR140" s="199" t="s">
        <v>86</v>
      </c>
      <c r="AT140" s="200" t="s">
        <v>77</v>
      </c>
      <c r="AU140" s="200" t="s">
        <v>78</v>
      </c>
      <c r="AY140" s="199" t="s">
        <v>145</v>
      </c>
      <c r="BK140" s="201">
        <f>BK141+BK147+BK192+BK197+BK238+BK249</f>
        <v>0</v>
      </c>
    </row>
    <row r="141" spans="1:65" s="12" customFormat="1" ht="22.9" customHeight="1">
      <c r="B141" s="188"/>
      <c r="C141" s="189"/>
      <c r="D141" s="190" t="s">
        <v>77</v>
      </c>
      <c r="E141" s="220" t="s">
        <v>154</v>
      </c>
      <c r="F141" s="220" t="s">
        <v>155</v>
      </c>
      <c r="G141" s="189"/>
      <c r="H141" s="189"/>
      <c r="I141" s="192"/>
      <c r="J141" s="221">
        <f>BK141</f>
        <v>0</v>
      </c>
      <c r="K141" s="189"/>
      <c r="L141" s="194"/>
      <c r="M141" s="195"/>
      <c r="N141" s="196"/>
      <c r="O141" s="196"/>
      <c r="P141" s="197">
        <f>SUM(P142:P146)</f>
        <v>0</v>
      </c>
      <c r="Q141" s="196"/>
      <c r="R141" s="197">
        <f>SUM(R142:R146)</f>
        <v>3.7020300000000002</v>
      </c>
      <c r="S141" s="196"/>
      <c r="T141" s="198">
        <f>SUM(T142:T146)</f>
        <v>0</v>
      </c>
      <c r="AR141" s="199" t="s">
        <v>86</v>
      </c>
      <c r="AT141" s="200" t="s">
        <v>77</v>
      </c>
      <c r="AU141" s="200" t="s">
        <v>86</v>
      </c>
      <c r="AY141" s="199" t="s">
        <v>145</v>
      </c>
      <c r="BK141" s="201">
        <f>SUM(BK142:BK146)</f>
        <v>0</v>
      </c>
    </row>
    <row r="142" spans="1:65" s="2" customFormat="1" ht="33" customHeight="1">
      <c r="A142" s="34"/>
      <c r="B142" s="35"/>
      <c r="C142" s="202" t="s">
        <v>88</v>
      </c>
      <c r="D142" s="202" t="s">
        <v>146</v>
      </c>
      <c r="E142" s="203" t="s">
        <v>558</v>
      </c>
      <c r="F142" s="204" t="s">
        <v>559</v>
      </c>
      <c r="G142" s="205" t="s">
        <v>167</v>
      </c>
      <c r="H142" s="206">
        <v>43</v>
      </c>
      <c r="I142" s="207"/>
      <c r="J142" s="208">
        <f>ROUND(I142*H142,2)</f>
        <v>0</v>
      </c>
      <c r="K142" s="209"/>
      <c r="L142" s="39"/>
      <c r="M142" s="210" t="s">
        <v>1</v>
      </c>
      <c r="N142" s="211" t="s">
        <v>43</v>
      </c>
      <c r="O142" s="71"/>
      <c r="P142" s="212">
        <f>O142*H142</f>
        <v>0</v>
      </c>
      <c r="Q142" s="212">
        <v>5.2170000000000001E-2</v>
      </c>
      <c r="R142" s="212">
        <f>Q142*H142</f>
        <v>2.2433100000000001</v>
      </c>
      <c r="S142" s="212">
        <v>0</v>
      </c>
      <c r="T142" s="21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144</v>
      </c>
      <c r="AT142" s="214" t="s">
        <v>146</v>
      </c>
      <c r="AU142" s="214" t="s">
        <v>88</v>
      </c>
      <c r="AY142" s="17" t="s">
        <v>145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86</v>
      </c>
      <c r="BK142" s="215">
        <f>ROUND(I142*H142,2)</f>
        <v>0</v>
      </c>
      <c r="BL142" s="17" t="s">
        <v>144</v>
      </c>
      <c r="BM142" s="214" t="s">
        <v>560</v>
      </c>
    </row>
    <row r="143" spans="1:65" s="2" customFormat="1" ht="48.75">
      <c r="A143" s="34"/>
      <c r="B143" s="35"/>
      <c r="C143" s="36"/>
      <c r="D143" s="216" t="s">
        <v>150</v>
      </c>
      <c r="E143" s="36"/>
      <c r="F143" s="217" t="s">
        <v>561</v>
      </c>
      <c r="G143" s="36"/>
      <c r="H143" s="36"/>
      <c r="I143" s="115"/>
      <c r="J143" s="36"/>
      <c r="K143" s="36"/>
      <c r="L143" s="39"/>
      <c r="M143" s="218"/>
      <c r="N143" s="219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150</v>
      </c>
      <c r="AU143" s="17" t="s">
        <v>88</v>
      </c>
    </row>
    <row r="144" spans="1:65" s="13" customFormat="1" ht="11.25">
      <c r="B144" s="222"/>
      <c r="C144" s="223"/>
      <c r="D144" s="216" t="s">
        <v>160</v>
      </c>
      <c r="E144" s="224" t="s">
        <v>1</v>
      </c>
      <c r="F144" s="225" t="s">
        <v>562</v>
      </c>
      <c r="G144" s="223"/>
      <c r="H144" s="226">
        <v>43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160</v>
      </c>
      <c r="AU144" s="232" t="s">
        <v>88</v>
      </c>
      <c r="AV144" s="13" t="s">
        <v>88</v>
      </c>
      <c r="AW144" s="13" t="s">
        <v>34</v>
      </c>
      <c r="AX144" s="13" t="s">
        <v>86</v>
      </c>
      <c r="AY144" s="232" t="s">
        <v>145</v>
      </c>
    </row>
    <row r="145" spans="1:65" s="2" customFormat="1" ht="44.25" customHeight="1">
      <c r="A145" s="34"/>
      <c r="B145" s="35"/>
      <c r="C145" s="202" t="s">
        <v>154</v>
      </c>
      <c r="D145" s="202" t="s">
        <v>146</v>
      </c>
      <c r="E145" s="203" t="s">
        <v>563</v>
      </c>
      <c r="F145" s="204" t="s">
        <v>564</v>
      </c>
      <c r="G145" s="205" t="s">
        <v>167</v>
      </c>
      <c r="H145" s="206">
        <v>12</v>
      </c>
      <c r="I145" s="207"/>
      <c r="J145" s="208">
        <f>ROUND(I145*H145,2)</f>
        <v>0</v>
      </c>
      <c r="K145" s="209"/>
      <c r="L145" s="39"/>
      <c r="M145" s="210" t="s">
        <v>1</v>
      </c>
      <c r="N145" s="211" t="s">
        <v>43</v>
      </c>
      <c r="O145" s="71"/>
      <c r="P145" s="212">
        <f>O145*H145</f>
        <v>0</v>
      </c>
      <c r="Q145" s="212">
        <v>0.12156</v>
      </c>
      <c r="R145" s="212">
        <f>Q145*H145</f>
        <v>1.45872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144</v>
      </c>
      <c r="AT145" s="214" t="s">
        <v>146</v>
      </c>
      <c r="AU145" s="214" t="s">
        <v>88</v>
      </c>
      <c r="AY145" s="17" t="s">
        <v>145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86</v>
      </c>
      <c r="BK145" s="215">
        <f>ROUND(I145*H145,2)</f>
        <v>0</v>
      </c>
      <c r="BL145" s="17" t="s">
        <v>144</v>
      </c>
      <c r="BM145" s="214" t="s">
        <v>565</v>
      </c>
    </row>
    <row r="146" spans="1:65" s="2" customFormat="1" ht="19.5">
      <c r="A146" s="34"/>
      <c r="B146" s="35"/>
      <c r="C146" s="36"/>
      <c r="D146" s="216" t="s">
        <v>150</v>
      </c>
      <c r="E146" s="36"/>
      <c r="F146" s="217" t="s">
        <v>566</v>
      </c>
      <c r="G146" s="36"/>
      <c r="H146" s="36"/>
      <c r="I146" s="115"/>
      <c r="J146" s="36"/>
      <c r="K146" s="36"/>
      <c r="L146" s="39"/>
      <c r="M146" s="218"/>
      <c r="N146" s="21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150</v>
      </c>
      <c r="AU146" s="17" t="s">
        <v>88</v>
      </c>
    </row>
    <row r="147" spans="1:65" s="12" customFormat="1" ht="22.9" customHeight="1">
      <c r="B147" s="188"/>
      <c r="C147" s="189"/>
      <c r="D147" s="190" t="s">
        <v>77</v>
      </c>
      <c r="E147" s="220" t="s">
        <v>180</v>
      </c>
      <c r="F147" s="220" t="s">
        <v>567</v>
      </c>
      <c r="G147" s="189"/>
      <c r="H147" s="189"/>
      <c r="I147" s="192"/>
      <c r="J147" s="221">
        <f>BK147</f>
        <v>0</v>
      </c>
      <c r="K147" s="189"/>
      <c r="L147" s="194"/>
      <c r="M147" s="195"/>
      <c r="N147" s="196"/>
      <c r="O147" s="196"/>
      <c r="P147" s="197">
        <f>SUM(P148:P191)</f>
        <v>0</v>
      </c>
      <c r="Q147" s="196"/>
      <c r="R147" s="197">
        <f>SUM(R148:R191)</f>
        <v>57.068635250000007</v>
      </c>
      <c r="S147" s="196"/>
      <c r="T147" s="198">
        <f>SUM(T148:T191)</f>
        <v>0</v>
      </c>
      <c r="AR147" s="199" t="s">
        <v>86</v>
      </c>
      <c r="AT147" s="200" t="s">
        <v>77</v>
      </c>
      <c r="AU147" s="200" t="s">
        <v>86</v>
      </c>
      <c r="AY147" s="199" t="s">
        <v>145</v>
      </c>
      <c r="BK147" s="201">
        <f>SUM(BK148:BK191)</f>
        <v>0</v>
      </c>
    </row>
    <row r="148" spans="1:65" s="2" customFormat="1" ht="21.75" customHeight="1">
      <c r="A148" s="34"/>
      <c r="B148" s="35"/>
      <c r="C148" s="202" t="s">
        <v>144</v>
      </c>
      <c r="D148" s="202" t="s">
        <v>146</v>
      </c>
      <c r="E148" s="203" t="s">
        <v>568</v>
      </c>
      <c r="F148" s="204" t="s">
        <v>569</v>
      </c>
      <c r="G148" s="205" t="s">
        <v>187</v>
      </c>
      <c r="H148" s="206">
        <v>88.93</v>
      </c>
      <c r="I148" s="207"/>
      <c r="J148" s="208">
        <f>ROUND(I148*H148,2)</f>
        <v>0</v>
      </c>
      <c r="K148" s="209"/>
      <c r="L148" s="39"/>
      <c r="M148" s="210" t="s">
        <v>1</v>
      </c>
      <c r="N148" s="211" t="s">
        <v>43</v>
      </c>
      <c r="O148" s="71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144</v>
      </c>
      <c r="AT148" s="214" t="s">
        <v>146</v>
      </c>
      <c r="AU148" s="214" t="s">
        <v>88</v>
      </c>
      <c r="AY148" s="17" t="s">
        <v>145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86</v>
      </c>
      <c r="BK148" s="215">
        <f>ROUND(I148*H148,2)</f>
        <v>0</v>
      </c>
      <c r="BL148" s="17" t="s">
        <v>144</v>
      </c>
      <c r="BM148" s="214" t="s">
        <v>570</v>
      </c>
    </row>
    <row r="149" spans="1:65" s="13" customFormat="1" ht="22.5">
      <c r="B149" s="222"/>
      <c r="C149" s="223"/>
      <c r="D149" s="216" t="s">
        <v>160</v>
      </c>
      <c r="E149" s="224" t="s">
        <v>1</v>
      </c>
      <c r="F149" s="225" t="s">
        <v>571</v>
      </c>
      <c r="G149" s="223"/>
      <c r="H149" s="226">
        <v>38.97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160</v>
      </c>
      <c r="AU149" s="232" t="s">
        <v>88</v>
      </c>
      <c r="AV149" s="13" t="s">
        <v>88</v>
      </c>
      <c r="AW149" s="13" t="s">
        <v>34</v>
      </c>
      <c r="AX149" s="13" t="s">
        <v>78</v>
      </c>
      <c r="AY149" s="232" t="s">
        <v>145</v>
      </c>
    </row>
    <row r="150" spans="1:65" s="13" customFormat="1" ht="11.25">
      <c r="B150" s="222"/>
      <c r="C150" s="223"/>
      <c r="D150" s="216" t="s">
        <v>160</v>
      </c>
      <c r="E150" s="224" t="s">
        <v>1</v>
      </c>
      <c r="F150" s="225" t="s">
        <v>572</v>
      </c>
      <c r="G150" s="223"/>
      <c r="H150" s="226">
        <v>4.07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160</v>
      </c>
      <c r="AU150" s="232" t="s">
        <v>88</v>
      </c>
      <c r="AV150" s="13" t="s">
        <v>88</v>
      </c>
      <c r="AW150" s="13" t="s">
        <v>34</v>
      </c>
      <c r="AX150" s="13" t="s">
        <v>78</v>
      </c>
      <c r="AY150" s="232" t="s">
        <v>145</v>
      </c>
    </row>
    <row r="151" spans="1:65" s="13" customFormat="1" ht="11.25">
      <c r="B151" s="222"/>
      <c r="C151" s="223"/>
      <c r="D151" s="216" t="s">
        <v>160</v>
      </c>
      <c r="E151" s="224" t="s">
        <v>1</v>
      </c>
      <c r="F151" s="225" t="s">
        <v>573</v>
      </c>
      <c r="G151" s="223"/>
      <c r="H151" s="226">
        <v>39.770000000000003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160</v>
      </c>
      <c r="AU151" s="232" t="s">
        <v>88</v>
      </c>
      <c r="AV151" s="13" t="s">
        <v>88</v>
      </c>
      <c r="AW151" s="13" t="s">
        <v>34</v>
      </c>
      <c r="AX151" s="13" t="s">
        <v>78</v>
      </c>
      <c r="AY151" s="232" t="s">
        <v>145</v>
      </c>
    </row>
    <row r="152" spans="1:65" s="13" customFormat="1" ht="11.25">
      <c r="B152" s="222"/>
      <c r="C152" s="223"/>
      <c r="D152" s="216" t="s">
        <v>160</v>
      </c>
      <c r="E152" s="224" t="s">
        <v>1</v>
      </c>
      <c r="F152" s="225" t="s">
        <v>574</v>
      </c>
      <c r="G152" s="223"/>
      <c r="H152" s="226">
        <v>1.92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160</v>
      </c>
      <c r="AU152" s="232" t="s">
        <v>88</v>
      </c>
      <c r="AV152" s="13" t="s">
        <v>88</v>
      </c>
      <c r="AW152" s="13" t="s">
        <v>34</v>
      </c>
      <c r="AX152" s="13" t="s">
        <v>78</v>
      </c>
      <c r="AY152" s="232" t="s">
        <v>145</v>
      </c>
    </row>
    <row r="153" spans="1:65" s="13" customFormat="1" ht="11.25">
      <c r="B153" s="222"/>
      <c r="C153" s="223"/>
      <c r="D153" s="216" t="s">
        <v>160</v>
      </c>
      <c r="E153" s="224" t="s">
        <v>1</v>
      </c>
      <c r="F153" s="225" t="s">
        <v>575</v>
      </c>
      <c r="G153" s="223"/>
      <c r="H153" s="226">
        <v>4.2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160</v>
      </c>
      <c r="AU153" s="232" t="s">
        <v>88</v>
      </c>
      <c r="AV153" s="13" t="s">
        <v>88</v>
      </c>
      <c r="AW153" s="13" t="s">
        <v>34</v>
      </c>
      <c r="AX153" s="13" t="s">
        <v>78</v>
      </c>
      <c r="AY153" s="232" t="s">
        <v>145</v>
      </c>
    </row>
    <row r="154" spans="1:65" s="14" customFormat="1" ht="11.25">
      <c r="B154" s="233"/>
      <c r="C154" s="234"/>
      <c r="D154" s="216" t="s">
        <v>160</v>
      </c>
      <c r="E154" s="235" t="s">
        <v>1</v>
      </c>
      <c r="F154" s="236" t="s">
        <v>164</v>
      </c>
      <c r="G154" s="234"/>
      <c r="H154" s="237">
        <v>88.93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160</v>
      </c>
      <c r="AU154" s="243" t="s">
        <v>88</v>
      </c>
      <c r="AV154" s="14" t="s">
        <v>144</v>
      </c>
      <c r="AW154" s="14" t="s">
        <v>34</v>
      </c>
      <c r="AX154" s="14" t="s">
        <v>86</v>
      </c>
      <c r="AY154" s="243" t="s">
        <v>145</v>
      </c>
    </row>
    <row r="155" spans="1:65" s="2" customFormat="1" ht="16.5" customHeight="1">
      <c r="A155" s="34"/>
      <c r="B155" s="35"/>
      <c r="C155" s="202" t="s">
        <v>175</v>
      </c>
      <c r="D155" s="202" t="s">
        <v>146</v>
      </c>
      <c r="E155" s="203" t="s">
        <v>576</v>
      </c>
      <c r="F155" s="204" t="s">
        <v>577</v>
      </c>
      <c r="G155" s="205" t="s">
        <v>187</v>
      </c>
      <c r="H155" s="206">
        <v>801.38499999999999</v>
      </c>
      <c r="I155" s="207"/>
      <c r="J155" s="208">
        <f>ROUND(I155*H155,2)</f>
        <v>0</v>
      </c>
      <c r="K155" s="209"/>
      <c r="L155" s="39"/>
      <c r="M155" s="210" t="s">
        <v>1</v>
      </c>
      <c r="N155" s="211" t="s">
        <v>43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144</v>
      </c>
      <c r="AT155" s="214" t="s">
        <v>146</v>
      </c>
      <c r="AU155" s="214" t="s">
        <v>88</v>
      </c>
      <c r="AY155" s="17" t="s">
        <v>145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86</v>
      </c>
      <c r="BK155" s="215">
        <f>ROUND(I155*H155,2)</f>
        <v>0</v>
      </c>
      <c r="BL155" s="17" t="s">
        <v>144</v>
      </c>
      <c r="BM155" s="214" t="s">
        <v>578</v>
      </c>
    </row>
    <row r="156" spans="1:65" s="13" customFormat="1" ht="11.25">
      <c r="B156" s="222"/>
      <c r="C156" s="223"/>
      <c r="D156" s="216" t="s">
        <v>160</v>
      </c>
      <c r="E156" s="224" t="s">
        <v>1</v>
      </c>
      <c r="F156" s="225" t="s">
        <v>579</v>
      </c>
      <c r="G156" s="223"/>
      <c r="H156" s="226">
        <v>201.51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160</v>
      </c>
      <c r="AU156" s="232" t="s">
        <v>88</v>
      </c>
      <c r="AV156" s="13" t="s">
        <v>88</v>
      </c>
      <c r="AW156" s="13" t="s">
        <v>34</v>
      </c>
      <c r="AX156" s="13" t="s">
        <v>78</v>
      </c>
      <c r="AY156" s="232" t="s">
        <v>145</v>
      </c>
    </row>
    <row r="157" spans="1:65" s="13" customFormat="1" ht="22.5">
      <c r="B157" s="222"/>
      <c r="C157" s="223"/>
      <c r="D157" s="216" t="s">
        <v>160</v>
      </c>
      <c r="E157" s="224" t="s">
        <v>1</v>
      </c>
      <c r="F157" s="225" t="s">
        <v>580</v>
      </c>
      <c r="G157" s="223"/>
      <c r="H157" s="226">
        <v>295.25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160</v>
      </c>
      <c r="AU157" s="232" t="s">
        <v>88</v>
      </c>
      <c r="AV157" s="13" t="s">
        <v>88</v>
      </c>
      <c r="AW157" s="13" t="s">
        <v>34</v>
      </c>
      <c r="AX157" s="13" t="s">
        <v>78</v>
      </c>
      <c r="AY157" s="232" t="s">
        <v>145</v>
      </c>
    </row>
    <row r="158" spans="1:65" s="13" customFormat="1" ht="11.25">
      <c r="B158" s="222"/>
      <c r="C158" s="223"/>
      <c r="D158" s="216" t="s">
        <v>160</v>
      </c>
      <c r="E158" s="224" t="s">
        <v>1</v>
      </c>
      <c r="F158" s="225" t="s">
        <v>581</v>
      </c>
      <c r="G158" s="223"/>
      <c r="H158" s="226">
        <v>297.82499999999999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160</v>
      </c>
      <c r="AU158" s="232" t="s">
        <v>88</v>
      </c>
      <c r="AV158" s="13" t="s">
        <v>88</v>
      </c>
      <c r="AW158" s="13" t="s">
        <v>34</v>
      </c>
      <c r="AX158" s="13" t="s">
        <v>78</v>
      </c>
      <c r="AY158" s="232" t="s">
        <v>145</v>
      </c>
    </row>
    <row r="159" spans="1:65" s="13" customFormat="1" ht="11.25">
      <c r="B159" s="222"/>
      <c r="C159" s="223"/>
      <c r="D159" s="216" t="s">
        <v>160</v>
      </c>
      <c r="E159" s="224" t="s">
        <v>1</v>
      </c>
      <c r="F159" s="225" t="s">
        <v>582</v>
      </c>
      <c r="G159" s="223"/>
      <c r="H159" s="226">
        <v>6.8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160</v>
      </c>
      <c r="AU159" s="232" t="s">
        <v>88</v>
      </c>
      <c r="AV159" s="13" t="s">
        <v>88</v>
      </c>
      <c r="AW159" s="13" t="s">
        <v>34</v>
      </c>
      <c r="AX159" s="13" t="s">
        <v>78</v>
      </c>
      <c r="AY159" s="232" t="s">
        <v>145</v>
      </c>
    </row>
    <row r="160" spans="1:65" s="14" customFormat="1" ht="11.25">
      <c r="B160" s="233"/>
      <c r="C160" s="234"/>
      <c r="D160" s="216" t="s">
        <v>160</v>
      </c>
      <c r="E160" s="235" t="s">
        <v>1</v>
      </c>
      <c r="F160" s="236" t="s">
        <v>164</v>
      </c>
      <c r="G160" s="234"/>
      <c r="H160" s="237">
        <v>801.38499999999999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160</v>
      </c>
      <c r="AU160" s="243" t="s">
        <v>88</v>
      </c>
      <c r="AV160" s="14" t="s">
        <v>144</v>
      </c>
      <c r="AW160" s="14" t="s">
        <v>34</v>
      </c>
      <c r="AX160" s="14" t="s">
        <v>86</v>
      </c>
      <c r="AY160" s="243" t="s">
        <v>145</v>
      </c>
    </row>
    <row r="161" spans="1:65" s="2" customFormat="1" ht="16.5" customHeight="1">
      <c r="A161" s="34"/>
      <c r="B161" s="35"/>
      <c r="C161" s="202" t="s">
        <v>180</v>
      </c>
      <c r="D161" s="202" t="s">
        <v>146</v>
      </c>
      <c r="E161" s="203" t="s">
        <v>583</v>
      </c>
      <c r="F161" s="204" t="s">
        <v>584</v>
      </c>
      <c r="G161" s="205" t="s">
        <v>187</v>
      </c>
      <c r="H161" s="206">
        <v>801.38499999999999</v>
      </c>
      <c r="I161" s="207"/>
      <c r="J161" s="208">
        <f>ROUND(I161*H161,2)</f>
        <v>0</v>
      </c>
      <c r="K161" s="209"/>
      <c r="L161" s="39"/>
      <c r="M161" s="210" t="s">
        <v>1</v>
      </c>
      <c r="N161" s="211" t="s">
        <v>43</v>
      </c>
      <c r="O161" s="71"/>
      <c r="P161" s="212">
        <f>O161*H161</f>
        <v>0</v>
      </c>
      <c r="Q161" s="212">
        <v>2.5999999999999998E-4</v>
      </c>
      <c r="R161" s="212">
        <f>Q161*H161</f>
        <v>0.20836009999999999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144</v>
      </c>
      <c r="AT161" s="214" t="s">
        <v>146</v>
      </c>
      <c r="AU161" s="214" t="s">
        <v>88</v>
      </c>
      <c r="AY161" s="17" t="s">
        <v>145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86</v>
      </c>
      <c r="BK161" s="215">
        <f>ROUND(I161*H161,2)</f>
        <v>0</v>
      </c>
      <c r="BL161" s="17" t="s">
        <v>144</v>
      </c>
      <c r="BM161" s="214" t="s">
        <v>585</v>
      </c>
    </row>
    <row r="162" spans="1:65" s="2" customFormat="1" ht="21.75" customHeight="1">
      <c r="A162" s="34"/>
      <c r="B162" s="35"/>
      <c r="C162" s="202" t="s">
        <v>184</v>
      </c>
      <c r="D162" s="202" t="s">
        <v>146</v>
      </c>
      <c r="E162" s="203" t="s">
        <v>586</v>
      </c>
      <c r="F162" s="204" t="s">
        <v>587</v>
      </c>
      <c r="G162" s="205" t="s">
        <v>187</v>
      </c>
      <c r="H162" s="206">
        <v>801.38499999999999</v>
      </c>
      <c r="I162" s="207"/>
      <c r="J162" s="208">
        <f>ROUND(I162*H162,2)</f>
        <v>0</v>
      </c>
      <c r="K162" s="209"/>
      <c r="L162" s="39"/>
      <c r="M162" s="210" t="s">
        <v>1</v>
      </c>
      <c r="N162" s="211" t="s">
        <v>43</v>
      </c>
      <c r="O162" s="71"/>
      <c r="P162" s="212">
        <f>O162*H162</f>
        <v>0</v>
      </c>
      <c r="Q162" s="212">
        <v>2.0480000000000002E-2</v>
      </c>
      <c r="R162" s="212">
        <f>Q162*H162</f>
        <v>16.412364800000002</v>
      </c>
      <c r="S162" s="212">
        <v>0</v>
      </c>
      <c r="T162" s="21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144</v>
      </c>
      <c r="AT162" s="214" t="s">
        <v>146</v>
      </c>
      <c r="AU162" s="214" t="s">
        <v>88</v>
      </c>
      <c r="AY162" s="17" t="s">
        <v>145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86</v>
      </c>
      <c r="BK162" s="215">
        <f>ROUND(I162*H162,2)</f>
        <v>0</v>
      </c>
      <c r="BL162" s="17" t="s">
        <v>144</v>
      </c>
      <c r="BM162" s="214" t="s">
        <v>588</v>
      </c>
    </row>
    <row r="163" spans="1:65" s="2" customFormat="1" ht="21.75" customHeight="1">
      <c r="A163" s="34"/>
      <c r="B163" s="35"/>
      <c r="C163" s="202" t="s">
        <v>192</v>
      </c>
      <c r="D163" s="202" t="s">
        <v>146</v>
      </c>
      <c r="E163" s="203" t="s">
        <v>589</v>
      </c>
      <c r="F163" s="204" t="s">
        <v>590</v>
      </c>
      <c r="G163" s="205" t="s">
        <v>187</v>
      </c>
      <c r="H163" s="206">
        <v>801.38499999999999</v>
      </c>
      <c r="I163" s="207"/>
      <c r="J163" s="208">
        <f>ROUND(I163*H163,2)</f>
        <v>0</v>
      </c>
      <c r="K163" s="209"/>
      <c r="L163" s="39"/>
      <c r="M163" s="210" t="s">
        <v>1</v>
      </c>
      <c r="N163" s="211" t="s">
        <v>43</v>
      </c>
      <c r="O163" s="71"/>
      <c r="P163" s="212">
        <f>O163*H163</f>
        <v>0</v>
      </c>
      <c r="Q163" s="212">
        <v>4.3800000000000002E-3</v>
      </c>
      <c r="R163" s="212">
        <f>Q163*H163</f>
        <v>3.5100663000000001</v>
      </c>
      <c r="S163" s="212">
        <v>0</v>
      </c>
      <c r="T163" s="21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144</v>
      </c>
      <c r="AT163" s="214" t="s">
        <v>146</v>
      </c>
      <c r="AU163" s="214" t="s">
        <v>88</v>
      </c>
      <c r="AY163" s="17" t="s">
        <v>145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86</v>
      </c>
      <c r="BK163" s="215">
        <f>ROUND(I163*H163,2)</f>
        <v>0</v>
      </c>
      <c r="BL163" s="17" t="s">
        <v>144</v>
      </c>
      <c r="BM163" s="214" t="s">
        <v>591</v>
      </c>
    </row>
    <row r="164" spans="1:65" s="2" customFormat="1" ht="21.75" customHeight="1">
      <c r="A164" s="34"/>
      <c r="B164" s="35"/>
      <c r="C164" s="202" t="s">
        <v>169</v>
      </c>
      <c r="D164" s="202" t="s">
        <v>146</v>
      </c>
      <c r="E164" s="203" t="s">
        <v>592</v>
      </c>
      <c r="F164" s="204" t="s">
        <v>593</v>
      </c>
      <c r="G164" s="205" t="s">
        <v>187</v>
      </c>
      <c r="H164" s="206">
        <v>801.38499999999999</v>
      </c>
      <c r="I164" s="207"/>
      <c r="J164" s="208">
        <f>ROUND(I164*H164,2)</f>
        <v>0</v>
      </c>
      <c r="K164" s="209"/>
      <c r="L164" s="39"/>
      <c r="M164" s="210" t="s">
        <v>1</v>
      </c>
      <c r="N164" s="211" t="s">
        <v>43</v>
      </c>
      <c r="O164" s="71"/>
      <c r="P164" s="212">
        <f>O164*H164</f>
        <v>0</v>
      </c>
      <c r="Q164" s="212">
        <v>1.2999999999999999E-4</v>
      </c>
      <c r="R164" s="212">
        <f>Q164*H164</f>
        <v>0.10418005</v>
      </c>
      <c r="S164" s="212">
        <v>0</v>
      </c>
      <c r="T164" s="21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144</v>
      </c>
      <c r="AT164" s="214" t="s">
        <v>146</v>
      </c>
      <c r="AU164" s="214" t="s">
        <v>88</v>
      </c>
      <c r="AY164" s="17" t="s">
        <v>145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86</v>
      </c>
      <c r="BK164" s="215">
        <f>ROUND(I164*H164,2)</f>
        <v>0</v>
      </c>
      <c r="BL164" s="17" t="s">
        <v>144</v>
      </c>
      <c r="BM164" s="214" t="s">
        <v>594</v>
      </c>
    </row>
    <row r="165" spans="1:65" s="2" customFormat="1" ht="39">
      <c r="A165" s="34"/>
      <c r="B165" s="35"/>
      <c r="C165" s="36"/>
      <c r="D165" s="216" t="s">
        <v>150</v>
      </c>
      <c r="E165" s="36"/>
      <c r="F165" s="217" t="s">
        <v>595</v>
      </c>
      <c r="G165" s="36"/>
      <c r="H165" s="36"/>
      <c r="I165" s="115"/>
      <c r="J165" s="36"/>
      <c r="K165" s="36"/>
      <c r="L165" s="39"/>
      <c r="M165" s="218"/>
      <c r="N165" s="219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150</v>
      </c>
      <c r="AU165" s="17" t="s">
        <v>88</v>
      </c>
    </row>
    <row r="166" spans="1:65" s="2" customFormat="1" ht="21.75" customHeight="1">
      <c r="A166" s="34"/>
      <c r="B166" s="35"/>
      <c r="C166" s="202" t="s">
        <v>200</v>
      </c>
      <c r="D166" s="202" t="s">
        <v>146</v>
      </c>
      <c r="E166" s="203" t="s">
        <v>596</v>
      </c>
      <c r="F166" s="204" t="s">
        <v>597</v>
      </c>
      <c r="G166" s="205" t="s">
        <v>187</v>
      </c>
      <c r="H166" s="206">
        <v>732.44500000000005</v>
      </c>
      <c r="I166" s="207"/>
      <c r="J166" s="208">
        <f>ROUND(I166*H166,2)</f>
        <v>0</v>
      </c>
      <c r="K166" s="209"/>
      <c r="L166" s="39"/>
      <c r="M166" s="210" t="s">
        <v>1</v>
      </c>
      <c r="N166" s="211" t="s">
        <v>43</v>
      </c>
      <c r="O166" s="71"/>
      <c r="P166" s="212">
        <f>O166*H166</f>
        <v>0</v>
      </c>
      <c r="Q166" s="212">
        <v>4.7239999999999997E-2</v>
      </c>
      <c r="R166" s="212">
        <f>Q166*H166</f>
        <v>34.600701800000003</v>
      </c>
      <c r="S166" s="212">
        <v>0</v>
      </c>
      <c r="T166" s="21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144</v>
      </c>
      <c r="AT166" s="214" t="s">
        <v>146</v>
      </c>
      <c r="AU166" s="214" t="s">
        <v>88</v>
      </c>
      <c r="AY166" s="17" t="s">
        <v>145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7" t="s">
        <v>86</v>
      </c>
      <c r="BK166" s="215">
        <f>ROUND(I166*H166,2)</f>
        <v>0</v>
      </c>
      <c r="BL166" s="17" t="s">
        <v>144</v>
      </c>
      <c r="BM166" s="214" t="s">
        <v>598</v>
      </c>
    </row>
    <row r="167" spans="1:65" s="2" customFormat="1" ht="29.25">
      <c r="A167" s="34"/>
      <c r="B167" s="35"/>
      <c r="C167" s="36"/>
      <c r="D167" s="216" t="s">
        <v>150</v>
      </c>
      <c r="E167" s="36"/>
      <c r="F167" s="217" t="s">
        <v>599</v>
      </c>
      <c r="G167" s="36"/>
      <c r="H167" s="36"/>
      <c r="I167" s="115"/>
      <c r="J167" s="36"/>
      <c r="K167" s="36"/>
      <c r="L167" s="39"/>
      <c r="M167" s="218"/>
      <c r="N167" s="219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150</v>
      </c>
      <c r="AU167" s="17" t="s">
        <v>88</v>
      </c>
    </row>
    <row r="168" spans="1:65" s="13" customFormat="1" ht="11.25">
      <c r="B168" s="222"/>
      <c r="C168" s="223"/>
      <c r="D168" s="216" t="s">
        <v>160</v>
      </c>
      <c r="E168" s="224" t="s">
        <v>1</v>
      </c>
      <c r="F168" s="225" t="s">
        <v>600</v>
      </c>
      <c r="G168" s="223"/>
      <c r="H168" s="226">
        <v>801.38499999999999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160</v>
      </c>
      <c r="AU168" s="232" t="s">
        <v>88</v>
      </c>
      <c r="AV168" s="13" t="s">
        <v>88</v>
      </c>
      <c r="AW168" s="13" t="s">
        <v>34</v>
      </c>
      <c r="AX168" s="13" t="s">
        <v>78</v>
      </c>
      <c r="AY168" s="232" t="s">
        <v>145</v>
      </c>
    </row>
    <row r="169" spans="1:65" s="13" customFormat="1" ht="11.25">
      <c r="B169" s="222"/>
      <c r="C169" s="223"/>
      <c r="D169" s="216" t="s">
        <v>160</v>
      </c>
      <c r="E169" s="224" t="s">
        <v>1</v>
      </c>
      <c r="F169" s="225" t="s">
        <v>601</v>
      </c>
      <c r="G169" s="223"/>
      <c r="H169" s="226">
        <v>-68.94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160</v>
      </c>
      <c r="AU169" s="232" t="s">
        <v>88</v>
      </c>
      <c r="AV169" s="13" t="s">
        <v>88</v>
      </c>
      <c r="AW169" s="13" t="s">
        <v>34</v>
      </c>
      <c r="AX169" s="13" t="s">
        <v>78</v>
      </c>
      <c r="AY169" s="232" t="s">
        <v>145</v>
      </c>
    </row>
    <row r="170" spans="1:65" s="14" customFormat="1" ht="11.25">
      <c r="B170" s="233"/>
      <c r="C170" s="234"/>
      <c r="D170" s="216" t="s">
        <v>160</v>
      </c>
      <c r="E170" s="235" t="s">
        <v>1</v>
      </c>
      <c r="F170" s="236" t="s">
        <v>164</v>
      </c>
      <c r="G170" s="234"/>
      <c r="H170" s="237">
        <v>732.44499999999994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160</v>
      </c>
      <c r="AU170" s="243" t="s">
        <v>88</v>
      </c>
      <c r="AV170" s="14" t="s">
        <v>144</v>
      </c>
      <c r="AW170" s="14" t="s">
        <v>34</v>
      </c>
      <c r="AX170" s="14" t="s">
        <v>86</v>
      </c>
      <c r="AY170" s="243" t="s">
        <v>145</v>
      </c>
    </row>
    <row r="171" spans="1:65" s="2" customFormat="1" ht="33" customHeight="1">
      <c r="A171" s="34"/>
      <c r="B171" s="35"/>
      <c r="C171" s="202" t="s">
        <v>205</v>
      </c>
      <c r="D171" s="202" t="s">
        <v>146</v>
      </c>
      <c r="E171" s="203" t="s">
        <v>602</v>
      </c>
      <c r="F171" s="204" t="s">
        <v>603</v>
      </c>
      <c r="G171" s="205" t="s">
        <v>251</v>
      </c>
      <c r="H171" s="206">
        <v>37.4</v>
      </c>
      <c r="I171" s="207"/>
      <c r="J171" s="208">
        <f>ROUND(I171*H171,2)</f>
        <v>0</v>
      </c>
      <c r="K171" s="209"/>
      <c r="L171" s="39"/>
      <c r="M171" s="210" t="s">
        <v>1</v>
      </c>
      <c r="N171" s="211" t="s">
        <v>43</v>
      </c>
      <c r="O171" s="71"/>
      <c r="P171" s="212">
        <f>O171*H171</f>
        <v>0</v>
      </c>
      <c r="Q171" s="212">
        <v>2.0650000000000002E-2</v>
      </c>
      <c r="R171" s="212">
        <f>Q171*H171</f>
        <v>0.77231000000000005</v>
      </c>
      <c r="S171" s="212">
        <v>0</v>
      </c>
      <c r="T171" s="21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4" t="s">
        <v>144</v>
      </c>
      <c r="AT171" s="214" t="s">
        <v>146</v>
      </c>
      <c r="AU171" s="214" t="s">
        <v>88</v>
      </c>
      <c r="AY171" s="17" t="s">
        <v>145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7" t="s">
        <v>86</v>
      </c>
      <c r="BK171" s="215">
        <f>ROUND(I171*H171,2)</f>
        <v>0</v>
      </c>
      <c r="BL171" s="17" t="s">
        <v>144</v>
      </c>
      <c r="BM171" s="214" t="s">
        <v>604</v>
      </c>
    </row>
    <row r="172" spans="1:65" s="13" customFormat="1" ht="11.25">
      <c r="B172" s="222"/>
      <c r="C172" s="223"/>
      <c r="D172" s="216" t="s">
        <v>160</v>
      </c>
      <c r="E172" s="224" t="s">
        <v>1</v>
      </c>
      <c r="F172" s="225" t="s">
        <v>605</v>
      </c>
      <c r="G172" s="223"/>
      <c r="H172" s="226">
        <v>18.600000000000001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160</v>
      </c>
      <c r="AU172" s="232" t="s">
        <v>88</v>
      </c>
      <c r="AV172" s="13" t="s">
        <v>88</v>
      </c>
      <c r="AW172" s="13" t="s">
        <v>34</v>
      </c>
      <c r="AX172" s="13" t="s">
        <v>78</v>
      </c>
      <c r="AY172" s="232" t="s">
        <v>145</v>
      </c>
    </row>
    <row r="173" spans="1:65" s="13" customFormat="1" ht="11.25">
      <c r="B173" s="222"/>
      <c r="C173" s="223"/>
      <c r="D173" s="216" t="s">
        <v>160</v>
      </c>
      <c r="E173" s="224" t="s">
        <v>1</v>
      </c>
      <c r="F173" s="225" t="s">
        <v>606</v>
      </c>
      <c r="G173" s="223"/>
      <c r="H173" s="226">
        <v>2.6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160</v>
      </c>
      <c r="AU173" s="232" t="s">
        <v>88</v>
      </c>
      <c r="AV173" s="13" t="s">
        <v>88</v>
      </c>
      <c r="AW173" s="13" t="s">
        <v>34</v>
      </c>
      <c r="AX173" s="13" t="s">
        <v>78</v>
      </c>
      <c r="AY173" s="232" t="s">
        <v>145</v>
      </c>
    </row>
    <row r="174" spans="1:65" s="13" customFormat="1" ht="11.25">
      <c r="B174" s="222"/>
      <c r="C174" s="223"/>
      <c r="D174" s="216" t="s">
        <v>160</v>
      </c>
      <c r="E174" s="224" t="s">
        <v>1</v>
      </c>
      <c r="F174" s="225" t="s">
        <v>607</v>
      </c>
      <c r="G174" s="223"/>
      <c r="H174" s="226">
        <v>14.6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160</v>
      </c>
      <c r="AU174" s="232" t="s">
        <v>88</v>
      </c>
      <c r="AV174" s="13" t="s">
        <v>88</v>
      </c>
      <c r="AW174" s="13" t="s">
        <v>34</v>
      </c>
      <c r="AX174" s="13" t="s">
        <v>78</v>
      </c>
      <c r="AY174" s="232" t="s">
        <v>145</v>
      </c>
    </row>
    <row r="175" spans="1:65" s="13" customFormat="1" ht="11.25">
      <c r="B175" s="222"/>
      <c r="C175" s="223"/>
      <c r="D175" s="216" t="s">
        <v>160</v>
      </c>
      <c r="E175" s="224" t="s">
        <v>1</v>
      </c>
      <c r="F175" s="225" t="s">
        <v>608</v>
      </c>
      <c r="G175" s="223"/>
      <c r="H175" s="226">
        <v>1.6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160</v>
      </c>
      <c r="AU175" s="232" t="s">
        <v>88</v>
      </c>
      <c r="AV175" s="13" t="s">
        <v>88</v>
      </c>
      <c r="AW175" s="13" t="s">
        <v>34</v>
      </c>
      <c r="AX175" s="13" t="s">
        <v>78</v>
      </c>
      <c r="AY175" s="232" t="s">
        <v>145</v>
      </c>
    </row>
    <row r="176" spans="1:65" s="14" customFormat="1" ht="11.25">
      <c r="B176" s="233"/>
      <c r="C176" s="234"/>
      <c r="D176" s="216" t="s">
        <v>160</v>
      </c>
      <c r="E176" s="235" t="s">
        <v>1</v>
      </c>
      <c r="F176" s="236" t="s">
        <v>164</v>
      </c>
      <c r="G176" s="234"/>
      <c r="H176" s="237">
        <v>37.400000000000006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160</v>
      </c>
      <c r="AU176" s="243" t="s">
        <v>88</v>
      </c>
      <c r="AV176" s="14" t="s">
        <v>144</v>
      </c>
      <c r="AW176" s="14" t="s">
        <v>34</v>
      </c>
      <c r="AX176" s="14" t="s">
        <v>86</v>
      </c>
      <c r="AY176" s="243" t="s">
        <v>145</v>
      </c>
    </row>
    <row r="177" spans="1:65" s="2" customFormat="1" ht="21.75" customHeight="1">
      <c r="A177" s="34"/>
      <c r="B177" s="35"/>
      <c r="C177" s="202" t="s">
        <v>210</v>
      </c>
      <c r="D177" s="202" t="s">
        <v>146</v>
      </c>
      <c r="E177" s="203" t="s">
        <v>609</v>
      </c>
      <c r="F177" s="204" t="s">
        <v>610</v>
      </c>
      <c r="G177" s="205" t="s">
        <v>251</v>
      </c>
      <c r="H177" s="206">
        <v>119.6</v>
      </c>
      <c r="I177" s="207"/>
      <c r="J177" s="208">
        <f>ROUND(I177*H177,2)</f>
        <v>0</v>
      </c>
      <c r="K177" s="209"/>
      <c r="L177" s="39"/>
      <c r="M177" s="210" t="s">
        <v>1</v>
      </c>
      <c r="N177" s="211" t="s">
        <v>43</v>
      </c>
      <c r="O177" s="71"/>
      <c r="P177" s="212">
        <f>O177*H177</f>
        <v>0</v>
      </c>
      <c r="Q177" s="212">
        <v>9.3000000000000005E-4</v>
      </c>
      <c r="R177" s="212">
        <f>Q177*H177</f>
        <v>0.11122800000000001</v>
      </c>
      <c r="S177" s="212">
        <v>0</v>
      </c>
      <c r="T177" s="21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144</v>
      </c>
      <c r="AT177" s="214" t="s">
        <v>146</v>
      </c>
      <c r="AU177" s="214" t="s">
        <v>88</v>
      </c>
      <c r="AY177" s="17" t="s">
        <v>145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86</v>
      </c>
      <c r="BK177" s="215">
        <f>ROUND(I177*H177,2)</f>
        <v>0</v>
      </c>
      <c r="BL177" s="17" t="s">
        <v>144</v>
      </c>
      <c r="BM177" s="214" t="s">
        <v>611</v>
      </c>
    </row>
    <row r="178" spans="1:65" s="13" customFormat="1" ht="11.25">
      <c r="B178" s="222"/>
      <c r="C178" s="223"/>
      <c r="D178" s="216" t="s">
        <v>160</v>
      </c>
      <c r="E178" s="224" t="s">
        <v>1</v>
      </c>
      <c r="F178" s="225" t="s">
        <v>612</v>
      </c>
      <c r="G178" s="223"/>
      <c r="H178" s="226">
        <v>30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160</v>
      </c>
      <c r="AU178" s="232" t="s">
        <v>88</v>
      </c>
      <c r="AV178" s="13" t="s">
        <v>88</v>
      </c>
      <c r="AW178" s="13" t="s">
        <v>34</v>
      </c>
      <c r="AX178" s="13" t="s">
        <v>78</v>
      </c>
      <c r="AY178" s="232" t="s">
        <v>145</v>
      </c>
    </row>
    <row r="179" spans="1:65" s="13" customFormat="1" ht="11.25">
      <c r="B179" s="222"/>
      <c r="C179" s="223"/>
      <c r="D179" s="216" t="s">
        <v>160</v>
      </c>
      <c r="E179" s="224" t="s">
        <v>1</v>
      </c>
      <c r="F179" s="225" t="s">
        <v>613</v>
      </c>
      <c r="G179" s="223"/>
      <c r="H179" s="226">
        <v>89.6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160</v>
      </c>
      <c r="AU179" s="232" t="s">
        <v>88</v>
      </c>
      <c r="AV179" s="13" t="s">
        <v>88</v>
      </c>
      <c r="AW179" s="13" t="s">
        <v>34</v>
      </c>
      <c r="AX179" s="13" t="s">
        <v>78</v>
      </c>
      <c r="AY179" s="232" t="s">
        <v>145</v>
      </c>
    </row>
    <row r="180" spans="1:65" s="14" customFormat="1" ht="11.25">
      <c r="B180" s="233"/>
      <c r="C180" s="234"/>
      <c r="D180" s="216" t="s">
        <v>160</v>
      </c>
      <c r="E180" s="235" t="s">
        <v>1</v>
      </c>
      <c r="F180" s="236" t="s">
        <v>164</v>
      </c>
      <c r="G180" s="234"/>
      <c r="H180" s="237">
        <v>119.6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160</v>
      </c>
      <c r="AU180" s="243" t="s">
        <v>88</v>
      </c>
      <c r="AV180" s="14" t="s">
        <v>144</v>
      </c>
      <c r="AW180" s="14" t="s">
        <v>34</v>
      </c>
      <c r="AX180" s="14" t="s">
        <v>86</v>
      </c>
      <c r="AY180" s="243" t="s">
        <v>145</v>
      </c>
    </row>
    <row r="181" spans="1:65" s="2" customFormat="1" ht="21.75" customHeight="1">
      <c r="A181" s="34"/>
      <c r="B181" s="35"/>
      <c r="C181" s="202" t="s">
        <v>214</v>
      </c>
      <c r="D181" s="202" t="s">
        <v>146</v>
      </c>
      <c r="E181" s="203" t="s">
        <v>614</v>
      </c>
      <c r="F181" s="204" t="s">
        <v>615</v>
      </c>
      <c r="G181" s="205" t="s">
        <v>251</v>
      </c>
      <c r="H181" s="206">
        <v>6.4</v>
      </c>
      <c r="I181" s="207"/>
      <c r="J181" s="208">
        <f>ROUND(I181*H181,2)</f>
        <v>0</v>
      </c>
      <c r="K181" s="209"/>
      <c r="L181" s="39"/>
      <c r="M181" s="210" t="s">
        <v>1</v>
      </c>
      <c r="N181" s="211" t="s">
        <v>43</v>
      </c>
      <c r="O181" s="71"/>
      <c r="P181" s="212">
        <f>O181*H181</f>
        <v>0</v>
      </c>
      <c r="Q181" s="212">
        <v>1.5499999999999999E-3</v>
      </c>
      <c r="R181" s="212">
        <f>Q181*H181</f>
        <v>9.92E-3</v>
      </c>
      <c r="S181" s="212">
        <v>0</v>
      </c>
      <c r="T181" s="21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4" t="s">
        <v>144</v>
      </c>
      <c r="AT181" s="214" t="s">
        <v>146</v>
      </c>
      <c r="AU181" s="214" t="s">
        <v>88</v>
      </c>
      <c r="AY181" s="17" t="s">
        <v>145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7" t="s">
        <v>86</v>
      </c>
      <c r="BK181" s="215">
        <f>ROUND(I181*H181,2)</f>
        <v>0</v>
      </c>
      <c r="BL181" s="17" t="s">
        <v>144</v>
      </c>
      <c r="BM181" s="214" t="s">
        <v>616</v>
      </c>
    </row>
    <row r="182" spans="1:65" s="13" customFormat="1" ht="11.25">
      <c r="B182" s="222"/>
      <c r="C182" s="223"/>
      <c r="D182" s="216" t="s">
        <v>160</v>
      </c>
      <c r="E182" s="224" t="s">
        <v>1</v>
      </c>
      <c r="F182" s="225" t="s">
        <v>617</v>
      </c>
      <c r="G182" s="223"/>
      <c r="H182" s="226">
        <v>13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160</v>
      </c>
      <c r="AU182" s="232" t="s">
        <v>88</v>
      </c>
      <c r="AV182" s="13" t="s">
        <v>88</v>
      </c>
      <c r="AW182" s="13" t="s">
        <v>34</v>
      </c>
      <c r="AX182" s="13" t="s">
        <v>78</v>
      </c>
      <c r="AY182" s="232" t="s">
        <v>145</v>
      </c>
    </row>
    <row r="183" spans="1:65" s="13" customFormat="1" ht="11.25">
      <c r="B183" s="222"/>
      <c r="C183" s="223"/>
      <c r="D183" s="216" t="s">
        <v>160</v>
      </c>
      <c r="E183" s="224" t="s">
        <v>1</v>
      </c>
      <c r="F183" s="225" t="s">
        <v>618</v>
      </c>
      <c r="G183" s="223"/>
      <c r="H183" s="226">
        <v>6.4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160</v>
      </c>
      <c r="AU183" s="232" t="s">
        <v>88</v>
      </c>
      <c r="AV183" s="13" t="s">
        <v>88</v>
      </c>
      <c r="AW183" s="13" t="s">
        <v>34</v>
      </c>
      <c r="AX183" s="13" t="s">
        <v>86</v>
      </c>
      <c r="AY183" s="232" t="s">
        <v>145</v>
      </c>
    </row>
    <row r="184" spans="1:65" s="2" customFormat="1" ht="33" customHeight="1">
      <c r="A184" s="34"/>
      <c r="B184" s="35"/>
      <c r="C184" s="202" t="s">
        <v>218</v>
      </c>
      <c r="D184" s="202" t="s">
        <v>146</v>
      </c>
      <c r="E184" s="203" t="s">
        <v>619</v>
      </c>
      <c r="F184" s="204" t="s">
        <v>620</v>
      </c>
      <c r="G184" s="205" t="s">
        <v>167</v>
      </c>
      <c r="H184" s="206">
        <v>4</v>
      </c>
      <c r="I184" s="207"/>
      <c r="J184" s="208">
        <f>ROUND(I184*H184,2)</f>
        <v>0</v>
      </c>
      <c r="K184" s="209"/>
      <c r="L184" s="39"/>
      <c r="M184" s="210" t="s">
        <v>1</v>
      </c>
      <c r="N184" s="211" t="s">
        <v>43</v>
      </c>
      <c r="O184" s="71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144</v>
      </c>
      <c r="AT184" s="214" t="s">
        <v>146</v>
      </c>
      <c r="AU184" s="214" t="s">
        <v>88</v>
      </c>
      <c r="AY184" s="17" t="s">
        <v>145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86</v>
      </c>
      <c r="BK184" s="215">
        <f>ROUND(I184*H184,2)</f>
        <v>0</v>
      </c>
      <c r="BL184" s="17" t="s">
        <v>144</v>
      </c>
      <c r="BM184" s="214" t="s">
        <v>621</v>
      </c>
    </row>
    <row r="185" spans="1:65" s="2" customFormat="1" ht="33" customHeight="1">
      <c r="A185" s="34"/>
      <c r="B185" s="35"/>
      <c r="C185" s="202" t="s">
        <v>8</v>
      </c>
      <c r="D185" s="202" t="s">
        <v>146</v>
      </c>
      <c r="E185" s="203" t="s">
        <v>622</v>
      </c>
      <c r="F185" s="204" t="s">
        <v>623</v>
      </c>
      <c r="G185" s="205" t="s">
        <v>187</v>
      </c>
      <c r="H185" s="206">
        <v>68.94</v>
      </c>
      <c r="I185" s="207"/>
      <c r="J185" s="208">
        <f>ROUND(I185*H185,2)</f>
        <v>0</v>
      </c>
      <c r="K185" s="209"/>
      <c r="L185" s="39"/>
      <c r="M185" s="210" t="s">
        <v>1</v>
      </c>
      <c r="N185" s="211" t="s">
        <v>43</v>
      </c>
      <c r="O185" s="71"/>
      <c r="P185" s="212">
        <f>O185*H185</f>
        <v>0</v>
      </c>
      <c r="Q185" s="212">
        <v>1.9429999999999999E-2</v>
      </c>
      <c r="R185" s="212">
        <f>Q185*H185</f>
        <v>1.3395041999999999</v>
      </c>
      <c r="S185" s="212">
        <v>0</v>
      </c>
      <c r="T185" s="21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144</v>
      </c>
      <c r="AT185" s="214" t="s">
        <v>146</v>
      </c>
      <c r="AU185" s="214" t="s">
        <v>88</v>
      </c>
      <c r="AY185" s="17" t="s">
        <v>145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7" t="s">
        <v>86</v>
      </c>
      <c r="BK185" s="215">
        <f>ROUND(I185*H185,2)</f>
        <v>0</v>
      </c>
      <c r="BL185" s="17" t="s">
        <v>144</v>
      </c>
      <c r="BM185" s="214" t="s">
        <v>624</v>
      </c>
    </row>
    <row r="186" spans="1:65" s="13" customFormat="1" ht="22.5">
      <c r="B186" s="222"/>
      <c r="C186" s="223"/>
      <c r="D186" s="216" t="s">
        <v>160</v>
      </c>
      <c r="E186" s="224" t="s">
        <v>1</v>
      </c>
      <c r="F186" s="225" t="s">
        <v>625</v>
      </c>
      <c r="G186" s="223"/>
      <c r="H186" s="226">
        <v>18.899999999999999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160</v>
      </c>
      <c r="AU186" s="232" t="s">
        <v>88</v>
      </c>
      <c r="AV186" s="13" t="s">
        <v>88</v>
      </c>
      <c r="AW186" s="13" t="s">
        <v>34</v>
      </c>
      <c r="AX186" s="13" t="s">
        <v>78</v>
      </c>
      <c r="AY186" s="232" t="s">
        <v>145</v>
      </c>
    </row>
    <row r="187" spans="1:65" s="13" customFormat="1" ht="11.25">
      <c r="B187" s="222"/>
      <c r="C187" s="223"/>
      <c r="D187" s="216" t="s">
        <v>160</v>
      </c>
      <c r="E187" s="224" t="s">
        <v>1</v>
      </c>
      <c r="F187" s="225" t="s">
        <v>626</v>
      </c>
      <c r="G187" s="223"/>
      <c r="H187" s="226">
        <v>5.0049999999999999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160</v>
      </c>
      <c r="AU187" s="232" t="s">
        <v>88</v>
      </c>
      <c r="AV187" s="13" t="s">
        <v>88</v>
      </c>
      <c r="AW187" s="13" t="s">
        <v>34</v>
      </c>
      <c r="AX187" s="13" t="s">
        <v>78</v>
      </c>
      <c r="AY187" s="232" t="s">
        <v>145</v>
      </c>
    </row>
    <row r="188" spans="1:65" s="13" customFormat="1" ht="11.25">
      <c r="B188" s="222"/>
      <c r="C188" s="223"/>
      <c r="D188" s="216" t="s">
        <v>160</v>
      </c>
      <c r="E188" s="224" t="s">
        <v>1</v>
      </c>
      <c r="F188" s="225" t="s">
        <v>627</v>
      </c>
      <c r="G188" s="223"/>
      <c r="H188" s="226">
        <v>31.6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160</v>
      </c>
      <c r="AU188" s="232" t="s">
        <v>88</v>
      </c>
      <c r="AV188" s="13" t="s">
        <v>88</v>
      </c>
      <c r="AW188" s="13" t="s">
        <v>34</v>
      </c>
      <c r="AX188" s="13" t="s">
        <v>78</v>
      </c>
      <c r="AY188" s="232" t="s">
        <v>145</v>
      </c>
    </row>
    <row r="189" spans="1:65" s="13" customFormat="1" ht="11.25">
      <c r="B189" s="222"/>
      <c r="C189" s="223"/>
      <c r="D189" s="216" t="s">
        <v>160</v>
      </c>
      <c r="E189" s="224" t="s">
        <v>1</v>
      </c>
      <c r="F189" s="225" t="s">
        <v>628</v>
      </c>
      <c r="G189" s="223"/>
      <c r="H189" s="226">
        <v>7.9950000000000001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160</v>
      </c>
      <c r="AU189" s="232" t="s">
        <v>88</v>
      </c>
      <c r="AV189" s="13" t="s">
        <v>88</v>
      </c>
      <c r="AW189" s="13" t="s">
        <v>34</v>
      </c>
      <c r="AX189" s="13" t="s">
        <v>78</v>
      </c>
      <c r="AY189" s="232" t="s">
        <v>145</v>
      </c>
    </row>
    <row r="190" spans="1:65" s="13" customFormat="1" ht="11.25">
      <c r="B190" s="222"/>
      <c r="C190" s="223"/>
      <c r="D190" s="216" t="s">
        <v>160</v>
      </c>
      <c r="E190" s="224" t="s">
        <v>1</v>
      </c>
      <c r="F190" s="225" t="s">
        <v>629</v>
      </c>
      <c r="G190" s="223"/>
      <c r="H190" s="226">
        <v>5.44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160</v>
      </c>
      <c r="AU190" s="232" t="s">
        <v>88</v>
      </c>
      <c r="AV190" s="13" t="s">
        <v>88</v>
      </c>
      <c r="AW190" s="13" t="s">
        <v>34</v>
      </c>
      <c r="AX190" s="13" t="s">
        <v>78</v>
      </c>
      <c r="AY190" s="232" t="s">
        <v>145</v>
      </c>
    </row>
    <row r="191" spans="1:65" s="14" customFormat="1" ht="11.25">
      <c r="B191" s="233"/>
      <c r="C191" s="234"/>
      <c r="D191" s="216" t="s">
        <v>160</v>
      </c>
      <c r="E191" s="235" t="s">
        <v>1</v>
      </c>
      <c r="F191" s="236" t="s">
        <v>164</v>
      </c>
      <c r="G191" s="234"/>
      <c r="H191" s="237">
        <v>68.94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160</v>
      </c>
      <c r="AU191" s="243" t="s">
        <v>88</v>
      </c>
      <c r="AV191" s="14" t="s">
        <v>144</v>
      </c>
      <c r="AW191" s="14" t="s">
        <v>34</v>
      </c>
      <c r="AX191" s="14" t="s">
        <v>86</v>
      </c>
      <c r="AY191" s="243" t="s">
        <v>145</v>
      </c>
    </row>
    <row r="192" spans="1:65" s="12" customFormat="1" ht="22.9" customHeight="1">
      <c r="B192" s="188"/>
      <c r="C192" s="189"/>
      <c r="D192" s="190" t="s">
        <v>77</v>
      </c>
      <c r="E192" s="220" t="s">
        <v>192</v>
      </c>
      <c r="F192" s="220" t="s">
        <v>630</v>
      </c>
      <c r="G192" s="189"/>
      <c r="H192" s="189"/>
      <c r="I192" s="192"/>
      <c r="J192" s="221">
        <f>BK192</f>
        <v>0</v>
      </c>
      <c r="K192" s="189"/>
      <c r="L192" s="194"/>
      <c r="M192" s="195"/>
      <c r="N192" s="196"/>
      <c r="O192" s="196"/>
      <c r="P192" s="197">
        <f>SUM(P193:P196)</f>
        <v>0</v>
      </c>
      <c r="Q192" s="196"/>
      <c r="R192" s="197">
        <f>SUM(R193:R196)</f>
        <v>4.4000000000000003E-3</v>
      </c>
      <c r="S192" s="196"/>
      <c r="T192" s="198">
        <f>SUM(T193:T196)</f>
        <v>0.14088000000000001</v>
      </c>
      <c r="AR192" s="199" t="s">
        <v>86</v>
      </c>
      <c r="AT192" s="200" t="s">
        <v>77</v>
      </c>
      <c r="AU192" s="200" t="s">
        <v>86</v>
      </c>
      <c r="AY192" s="199" t="s">
        <v>145</v>
      </c>
      <c r="BK192" s="201">
        <f>SUM(BK193:BK196)</f>
        <v>0</v>
      </c>
    </row>
    <row r="193" spans="1:65" s="2" customFormat="1" ht="16.5" customHeight="1">
      <c r="A193" s="34"/>
      <c r="B193" s="35"/>
      <c r="C193" s="202" t="s">
        <v>232</v>
      </c>
      <c r="D193" s="202" t="s">
        <v>146</v>
      </c>
      <c r="E193" s="203" t="s">
        <v>631</v>
      </c>
      <c r="F193" s="204" t="s">
        <v>632</v>
      </c>
      <c r="G193" s="205" t="s">
        <v>167</v>
      </c>
      <c r="H193" s="206">
        <v>4</v>
      </c>
      <c r="I193" s="207"/>
      <c r="J193" s="208">
        <f>ROUND(I193*H193,2)</f>
        <v>0</v>
      </c>
      <c r="K193" s="209"/>
      <c r="L193" s="39"/>
      <c r="M193" s="210" t="s">
        <v>1</v>
      </c>
      <c r="N193" s="211" t="s">
        <v>43</v>
      </c>
      <c r="O193" s="71"/>
      <c r="P193" s="212">
        <f>O193*H193</f>
        <v>0</v>
      </c>
      <c r="Q193" s="212">
        <v>0</v>
      </c>
      <c r="R193" s="212">
        <f>Q193*H193</f>
        <v>0</v>
      </c>
      <c r="S193" s="212">
        <v>3.5220000000000001E-2</v>
      </c>
      <c r="T193" s="213">
        <f>S193*H193</f>
        <v>0.14088000000000001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4" t="s">
        <v>144</v>
      </c>
      <c r="AT193" s="214" t="s">
        <v>146</v>
      </c>
      <c r="AU193" s="214" t="s">
        <v>88</v>
      </c>
      <c r="AY193" s="17" t="s">
        <v>145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7" t="s">
        <v>86</v>
      </c>
      <c r="BK193" s="215">
        <f>ROUND(I193*H193,2)</f>
        <v>0</v>
      </c>
      <c r="BL193" s="17" t="s">
        <v>144</v>
      </c>
      <c r="BM193" s="214" t="s">
        <v>633</v>
      </c>
    </row>
    <row r="194" spans="1:65" s="2" customFormat="1" ht="21.75" customHeight="1">
      <c r="A194" s="34"/>
      <c r="B194" s="35"/>
      <c r="C194" s="202" t="s">
        <v>236</v>
      </c>
      <c r="D194" s="202" t="s">
        <v>146</v>
      </c>
      <c r="E194" s="203" t="s">
        <v>634</v>
      </c>
      <c r="F194" s="204" t="s">
        <v>635</v>
      </c>
      <c r="G194" s="205" t="s">
        <v>167</v>
      </c>
      <c r="H194" s="206">
        <v>4</v>
      </c>
      <c r="I194" s="207"/>
      <c r="J194" s="208">
        <f>ROUND(I194*H194,2)</f>
        <v>0</v>
      </c>
      <c r="K194" s="209"/>
      <c r="L194" s="39"/>
      <c r="M194" s="210" t="s">
        <v>1</v>
      </c>
      <c r="N194" s="211" t="s">
        <v>43</v>
      </c>
      <c r="O194" s="71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4" t="s">
        <v>232</v>
      </c>
      <c r="AT194" s="214" t="s">
        <v>146</v>
      </c>
      <c r="AU194" s="214" t="s">
        <v>88</v>
      </c>
      <c r="AY194" s="17" t="s">
        <v>145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7" t="s">
        <v>86</v>
      </c>
      <c r="BK194" s="215">
        <f>ROUND(I194*H194,2)</f>
        <v>0</v>
      </c>
      <c r="BL194" s="17" t="s">
        <v>232</v>
      </c>
      <c r="BM194" s="214" t="s">
        <v>636</v>
      </c>
    </row>
    <row r="195" spans="1:65" s="2" customFormat="1" ht="16.5" customHeight="1">
      <c r="A195" s="34"/>
      <c r="B195" s="35"/>
      <c r="C195" s="202" t="s">
        <v>242</v>
      </c>
      <c r="D195" s="202" t="s">
        <v>146</v>
      </c>
      <c r="E195" s="203" t="s">
        <v>637</v>
      </c>
      <c r="F195" s="204" t="s">
        <v>638</v>
      </c>
      <c r="G195" s="205" t="s">
        <v>167</v>
      </c>
      <c r="H195" s="206">
        <v>4</v>
      </c>
      <c r="I195" s="207"/>
      <c r="J195" s="208">
        <f>ROUND(I195*H195,2)</f>
        <v>0</v>
      </c>
      <c r="K195" s="209"/>
      <c r="L195" s="39"/>
      <c r="M195" s="210" t="s">
        <v>1</v>
      </c>
      <c r="N195" s="211" t="s">
        <v>43</v>
      </c>
      <c r="O195" s="71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4" t="s">
        <v>144</v>
      </c>
      <c r="AT195" s="214" t="s">
        <v>146</v>
      </c>
      <c r="AU195" s="214" t="s">
        <v>88</v>
      </c>
      <c r="AY195" s="17" t="s">
        <v>145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7" t="s">
        <v>86</v>
      </c>
      <c r="BK195" s="215">
        <f>ROUND(I195*H195,2)</f>
        <v>0</v>
      </c>
      <c r="BL195" s="17" t="s">
        <v>144</v>
      </c>
      <c r="BM195" s="214" t="s">
        <v>639</v>
      </c>
    </row>
    <row r="196" spans="1:65" s="2" customFormat="1" ht="21.75" customHeight="1">
      <c r="A196" s="34"/>
      <c r="B196" s="35"/>
      <c r="C196" s="244" t="s">
        <v>248</v>
      </c>
      <c r="D196" s="244" t="s">
        <v>237</v>
      </c>
      <c r="E196" s="245" t="s">
        <v>640</v>
      </c>
      <c r="F196" s="246" t="s">
        <v>641</v>
      </c>
      <c r="G196" s="247" t="s">
        <v>167</v>
      </c>
      <c r="H196" s="248">
        <v>4</v>
      </c>
      <c r="I196" s="249"/>
      <c r="J196" s="250">
        <f>ROUND(I196*H196,2)</f>
        <v>0</v>
      </c>
      <c r="K196" s="251"/>
      <c r="L196" s="252"/>
      <c r="M196" s="253" t="s">
        <v>1</v>
      </c>
      <c r="N196" s="254" t="s">
        <v>43</v>
      </c>
      <c r="O196" s="71"/>
      <c r="P196" s="212">
        <f>O196*H196</f>
        <v>0</v>
      </c>
      <c r="Q196" s="212">
        <v>1.1000000000000001E-3</v>
      </c>
      <c r="R196" s="212">
        <f>Q196*H196</f>
        <v>4.4000000000000003E-3</v>
      </c>
      <c r="S196" s="212">
        <v>0</v>
      </c>
      <c r="T196" s="21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4" t="s">
        <v>192</v>
      </c>
      <c r="AT196" s="214" t="s">
        <v>237</v>
      </c>
      <c r="AU196" s="214" t="s">
        <v>88</v>
      </c>
      <c r="AY196" s="17" t="s">
        <v>145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86</v>
      </c>
      <c r="BK196" s="215">
        <f>ROUND(I196*H196,2)</f>
        <v>0</v>
      </c>
      <c r="BL196" s="17" t="s">
        <v>144</v>
      </c>
      <c r="BM196" s="214" t="s">
        <v>642</v>
      </c>
    </row>
    <row r="197" spans="1:65" s="12" customFormat="1" ht="22.9" customHeight="1">
      <c r="B197" s="188"/>
      <c r="C197" s="189"/>
      <c r="D197" s="190" t="s">
        <v>77</v>
      </c>
      <c r="E197" s="220" t="s">
        <v>169</v>
      </c>
      <c r="F197" s="220" t="s">
        <v>643</v>
      </c>
      <c r="G197" s="189"/>
      <c r="H197" s="189"/>
      <c r="I197" s="192"/>
      <c r="J197" s="221">
        <f>BK197</f>
        <v>0</v>
      </c>
      <c r="K197" s="189"/>
      <c r="L197" s="194"/>
      <c r="M197" s="195"/>
      <c r="N197" s="196"/>
      <c r="O197" s="196"/>
      <c r="P197" s="197">
        <f>SUM(P198:P237)</f>
        <v>0</v>
      </c>
      <c r="Q197" s="196"/>
      <c r="R197" s="197">
        <f>SUM(R198:R237)</f>
        <v>1.6528600000000001E-2</v>
      </c>
      <c r="S197" s="196"/>
      <c r="T197" s="198">
        <f>SUM(T198:T237)</f>
        <v>49.68929</v>
      </c>
      <c r="AR197" s="199" t="s">
        <v>86</v>
      </c>
      <c r="AT197" s="200" t="s">
        <v>77</v>
      </c>
      <c r="AU197" s="200" t="s">
        <v>86</v>
      </c>
      <c r="AY197" s="199" t="s">
        <v>145</v>
      </c>
      <c r="BK197" s="201">
        <f>SUM(BK198:BK237)</f>
        <v>0</v>
      </c>
    </row>
    <row r="198" spans="1:65" s="2" customFormat="1" ht="44.25" customHeight="1">
      <c r="A198" s="34"/>
      <c r="B198" s="35"/>
      <c r="C198" s="202" t="s">
        <v>256</v>
      </c>
      <c r="D198" s="202" t="s">
        <v>146</v>
      </c>
      <c r="E198" s="203" t="s">
        <v>644</v>
      </c>
      <c r="F198" s="204" t="s">
        <v>645</v>
      </c>
      <c r="G198" s="205" t="s">
        <v>173</v>
      </c>
      <c r="H198" s="206">
        <v>1</v>
      </c>
      <c r="I198" s="207"/>
      <c r="J198" s="208">
        <f>ROUND(I198*H198,2)</f>
        <v>0</v>
      </c>
      <c r="K198" s="209"/>
      <c r="L198" s="39"/>
      <c r="M198" s="210" t="s">
        <v>1</v>
      </c>
      <c r="N198" s="211" t="s">
        <v>43</v>
      </c>
      <c r="O198" s="71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4" t="s">
        <v>148</v>
      </c>
      <c r="AT198" s="214" t="s">
        <v>146</v>
      </c>
      <c r="AU198" s="214" t="s">
        <v>88</v>
      </c>
      <c r="AY198" s="17" t="s">
        <v>145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7" t="s">
        <v>86</v>
      </c>
      <c r="BK198" s="215">
        <f>ROUND(I198*H198,2)</f>
        <v>0</v>
      </c>
      <c r="BL198" s="17" t="s">
        <v>148</v>
      </c>
      <c r="BM198" s="214" t="s">
        <v>646</v>
      </c>
    </row>
    <row r="199" spans="1:65" s="2" customFormat="1" ht="44.25" customHeight="1">
      <c r="A199" s="34"/>
      <c r="B199" s="35"/>
      <c r="C199" s="202" t="s">
        <v>7</v>
      </c>
      <c r="D199" s="202" t="s">
        <v>146</v>
      </c>
      <c r="E199" s="203" t="s">
        <v>647</v>
      </c>
      <c r="F199" s="204" t="s">
        <v>648</v>
      </c>
      <c r="G199" s="205" t="s">
        <v>173</v>
      </c>
      <c r="H199" s="206">
        <v>1</v>
      </c>
      <c r="I199" s="207"/>
      <c r="J199" s="208">
        <f>ROUND(I199*H199,2)</f>
        <v>0</v>
      </c>
      <c r="K199" s="209"/>
      <c r="L199" s="39"/>
      <c r="M199" s="210" t="s">
        <v>1</v>
      </c>
      <c r="N199" s="211" t="s">
        <v>43</v>
      </c>
      <c r="O199" s="71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4" t="s">
        <v>148</v>
      </c>
      <c r="AT199" s="214" t="s">
        <v>146</v>
      </c>
      <c r="AU199" s="214" t="s">
        <v>88</v>
      </c>
      <c r="AY199" s="17" t="s">
        <v>145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7" t="s">
        <v>86</v>
      </c>
      <c r="BK199" s="215">
        <f>ROUND(I199*H199,2)</f>
        <v>0</v>
      </c>
      <c r="BL199" s="17" t="s">
        <v>148</v>
      </c>
      <c r="BM199" s="214" t="s">
        <v>649</v>
      </c>
    </row>
    <row r="200" spans="1:65" s="2" customFormat="1" ht="58.5">
      <c r="A200" s="34"/>
      <c r="B200" s="35"/>
      <c r="C200" s="36"/>
      <c r="D200" s="216" t="s">
        <v>150</v>
      </c>
      <c r="E200" s="36"/>
      <c r="F200" s="217" t="s">
        <v>650</v>
      </c>
      <c r="G200" s="36"/>
      <c r="H200" s="36"/>
      <c r="I200" s="115"/>
      <c r="J200" s="36"/>
      <c r="K200" s="36"/>
      <c r="L200" s="39"/>
      <c r="M200" s="218"/>
      <c r="N200" s="219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150</v>
      </c>
      <c r="AU200" s="17" t="s">
        <v>88</v>
      </c>
    </row>
    <row r="201" spans="1:65" s="2" customFormat="1" ht="16.5" customHeight="1">
      <c r="A201" s="34"/>
      <c r="B201" s="35"/>
      <c r="C201" s="202" t="s">
        <v>267</v>
      </c>
      <c r="D201" s="202" t="s">
        <v>146</v>
      </c>
      <c r="E201" s="203" t="s">
        <v>651</v>
      </c>
      <c r="F201" s="204" t="s">
        <v>652</v>
      </c>
      <c r="G201" s="205" t="s">
        <v>173</v>
      </c>
      <c r="H201" s="206">
        <v>1</v>
      </c>
      <c r="I201" s="207"/>
      <c r="J201" s="208">
        <f>ROUND(I201*H201,2)</f>
        <v>0</v>
      </c>
      <c r="K201" s="209"/>
      <c r="L201" s="39"/>
      <c r="M201" s="210" t="s">
        <v>1</v>
      </c>
      <c r="N201" s="211" t="s">
        <v>43</v>
      </c>
      <c r="O201" s="71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4" t="s">
        <v>148</v>
      </c>
      <c r="AT201" s="214" t="s">
        <v>146</v>
      </c>
      <c r="AU201" s="214" t="s">
        <v>88</v>
      </c>
      <c r="AY201" s="17" t="s">
        <v>145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7" t="s">
        <v>86</v>
      </c>
      <c r="BK201" s="215">
        <f>ROUND(I201*H201,2)</f>
        <v>0</v>
      </c>
      <c r="BL201" s="17" t="s">
        <v>148</v>
      </c>
      <c r="BM201" s="214" t="s">
        <v>653</v>
      </c>
    </row>
    <row r="202" spans="1:65" s="2" customFormat="1" ht="55.5" customHeight="1">
      <c r="A202" s="34"/>
      <c r="B202" s="35"/>
      <c r="C202" s="202" t="s">
        <v>272</v>
      </c>
      <c r="D202" s="202" t="s">
        <v>146</v>
      </c>
      <c r="E202" s="203" t="s">
        <v>654</v>
      </c>
      <c r="F202" s="204" t="s">
        <v>655</v>
      </c>
      <c r="G202" s="205" t="s">
        <v>173</v>
      </c>
      <c r="H202" s="206">
        <v>1</v>
      </c>
      <c r="I202" s="207"/>
      <c r="J202" s="208">
        <f>ROUND(I202*H202,2)</f>
        <v>0</v>
      </c>
      <c r="K202" s="209"/>
      <c r="L202" s="39"/>
      <c r="M202" s="210" t="s">
        <v>1</v>
      </c>
      <c r="N202" s="211" t="s">
        <v>43</v>
      </c>
      <c r="O202" s="71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144</v>
      </c>
      <c r="AT202" s="214" t="s">
        <v>146</v>
      </c>
      <c r="AU202" s="214" t="s">
        <v>88</v>
      </c>
      <c r="AY202" s="17" t="s">
        <v>145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86</v>
      </c>
      <c r="BK202" s="215">
        <f>ROUND(I202*H202,2)</f>
        <v>0</v>
      </c>
      <c r="BL202" s="17" t="s">
        <v>144</v>
      </c>
      <c r="BM202" s="214" t="s">
        <v>656</v>
      </c>
    </row>
    <row r="203" spans="1:65" s="2" customFormat="1" ht="33" customHeight="1">
      <c r="A203" s="34"/>
      <c r="B203" s="35"/>
      <c r="C203" s="202" t="s">
        <v>279</v>
      </c>
      <c r="D203" s="202" t="s">
        <v>146</v>
      </c>
      <c r="E203" s="203" t="s">
        <v>171</v>
      </c>
      <c r="F203" s="204" t="s">
        <v>657</v>
      </c>
      <c r="G203" s="205" t="s">
        <v>173</v>
      </c>
      <c r="H203" s="206">
        <v>1</v>
      </c>
      <c r="I203" s="207"/>
      <c r="J203" s="208">
        <f>ROUND(I203*H203,2)</f>
        <v>0</v>
      </c>
      <c r="K203" s="209"/>
      <c r="L203" s="39"/>
      <c r="M203" s="210" t="s">
        <v>1</v>
      </c>
      <c r="N203" s="211" t="s">
        <v>43</v>
      </c>
      <c r="O203" s="71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4" t="s">
        <v>144</v>
      </c>
      <c r="AT203" s="214" t="s">
        <v>146</v>
      </c>
      <c r="AU203" s="214" t="s">
        <v>88</v>
      </c>
      <c r="AY203" s="17" t="s">
        <v>145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7" t="s">
        <v>86</v>
      </c>
      <c r="BK203" s="215">
        <f>ROUND(I203*H203,2)</f>
        <v>0</v>
      </c>
      <c r="BL203" s="17" t="s">
        <v>144</v>
      </c>
      <c r="BM203" s="214" t="s">
        <v>658</v>
      </c>
    </row>
    <row r="204" spans="1:65" s="2" customFormat="1" ht="21.75" customHeight="1">
      <c r="A204" s="34"/>
      <c r="B204" s="35"/>
      <c r="C204" s="202" t="s">
        <v>286</v>
      </c>
      <c r="D204" s="202" t="s">
        <v>146</v>
      </c>
      <c r="E204" s="203" t="s">
        <v>659</v>
      </c>
      <c r="F204" s="204" t="s">
        <v>660</v>
      </c>
      <c r="G204" s="205" t="s">
        <v>251</v>
      </c>
      <c r="H204" s="206">
        <v>9</v>
      </c>
      <c r="I204" s="207"/>
      <c r="J204" s="208">
        <f>ROUND(I204*H204,2)</f>
        <v>0</v>
      </c>
      <c r="K204" s="209"/>
      <c r="L204" s="39"/>
      <c r="M204" s="210" t="s">
        <v>1</v>
      </c>
      <c r="N204" s="211" t="s">
        <v>43</v>
      </c>
      <c r="O204" s="71"/>
      <c r="P204" s="212">
        <f>O204*H204</f>
        <v>0</v>
      </c>
      <c r="Q204" s="212">
        <v>0</v>
      </c>
      <c r="R204" s="212">
        <f>Q204*H204</f>
        <v>0</v>
      </c>
      <c r="S204" s="212">
        <v>1.6199999999999999E-2</v>
      </c>
      <c r="T204" s="213">
        <f>S204*H204</f>
        <v>0.14579999999999999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4" t="s">
        <v>232</v>
      </c>
      <c r="AT204" s="214" t="s">
        <v>146</v>
      </c>
      <c r="AU204" s="214" t="s">
        <v>88</v>
      </c>
      <c r="AY204" s="17" t="s">
        <v>145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7" t="s">
        <v>86</v>
      </c>
      <c r="BK204" s="215">
        <f>ROUND(I204*H204,2)</f>
        <v>0</v>
      </c>
      <c r="BL204" s="17" t="s">
        <v>232</v>
      </c>
      <c r="BM204" s="214" t="s">
        <v>661</v>
      </c>
    </row>
    <row r="205" spans="1:65" s="2" customFormat="1" ht="21.75" customHeight="1">
      <c r="A205" s="34"/>
      <c r="B205" s="35"/>
      <c r="C205" s="202" t="s">
        <v>292</v>
      </c>
      <c r="D205" s="202" t="s">
        <v>146</v>
      </c>
      <c r="E205" s="203" t="s">
        <v>662</v>
      </c>
      <c r="F205" s="204" t="s">
        <v>663</v>
      </c>
      <c r="G205" s="205" t="s">
        <v>251</v>
      </c>
      <c r="H205" s="206">
        <v>6</v>
      </c>
      <c r="I205" s="207"/>
      <c r="J205" s="208">
        <f>ROUND(I205*H205,2)</f>
        <v>0</v>
      </c>
      <c r="K205" s="209"/>
      <c r="L205" s="39"/>
      <c r="M205" s="210" t="s">
        <v>1</v>
      </c>
      <c r="N205" s="211" t="s">
        <v>43</v>
      </c>
      <c r="O205" s="71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4" t="s">
        <v>144</v>
      </c>
      <c r="AT205" s="214" t="s">
        <v>146</v>
      </c>
      <c r="AU205" s="214" t="s">
        <v>88</v>
      </c>
      <c r="AY205" s="17" t="s">
        <v>145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7" t="s">
        <v>86</v>
      </c>
      <c r="BK205" s="215">
        <f>ROUND(I205*H205,2)</f>
        <v>0</v>
      </c>
      <c r="BL205" s="17" t="s">
        <v>144</v>
      </c>
      <c r="BM205" s="214" t="s">
        <v>664</v>
      </c>
    </row>
    <row r="206" spans="1:65" s="13" customFormat="1" ht="11.25">
      <c r="B206" s="222"/>
      <c r="C206" s="223"/>
      <c r="D206" s="216" t="s">
        <v>160</v>
      </c>
      <c r="E206" s="224" t="s">
        <v>1</v>
      </c>
      <c r="F206" s="225" t="s">
        <v>665</v>
      </c>
      <c r="G206" s="223"/>
      <c r="H206" s="226">
        <v>6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160</v>
      </c>
      <c r="AU206" s="232" t="s">
        <v>88</v>
      </c>
      <c r="AV206" s="13" t="s">
        <v>88</v>
      </c>
      <c r="AW206" s="13" t="s">
        <v>34</v>
      </c>
      <c r="AX206" s="13" t="s">
        <v>86</v>
      </c>
      <c r="AY206" s="232" t="s">
        <v>145</v>
      </c>
    </row>
    <row r="207" spans="1:65" s="2" customFormat="1" ht="21.75" customHeight="1">
      <c r="A207" s="34"/>
      <c r="B207" s="35"/>
      <c r="C207" s="202" t="s">
        <v>297</v>
      </c>
      <c r="D207" s="202" t="s">
        <v>146</v>
      </c>
      <c r="E207" s="203" t="s">
        <v>666</v>
      </c>
      <c r="F207" s="204" t="s">
        <v>667</v>
      </c>
      <c r="G207" s="205" t="s">
        <v>167</v>
      </c>
      <c r="H207" s="206">
        <v>1</v>
      </c>
      <c r="I207" s="207"/>
      <c r="J207" s="208">
        <f>ROUND(I207*H207,2)</f>
        <v>0</v>
      </c>
      <c r="K207" s="209"/>
      <c r="L207" s="39"/>
      <c r="M207" s="210" t="s">
        <v>1</v>
      </c>
      <c r="N207" s="211" t="s">
        <v>43</v>
      </c>
      <c r="O207" s="71"/>
      <c r="P207" s="212">
        <f>O207*H207</f>
        <v>0</v>
      </c>
      <c r="Q207" s="212">
        <v>1.175E-2</v>
      </c>
      <c r="R207" s="212">
        <f>Q207*H207</f>
        <v>1.175E-2</v>
      </c>
      <c r="S207" s="212">
        <v>0</v>
      </c>
      <c r="T207" s="21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4" t="s">
        <v>144</v>
      </c>
      <c r="AT207" s="214" t="s">
        <v>146</v>
      </c>
      <c r="AU207" s="214" t="s">
        <v>88</v>
      </c>
      <c r="AY207" s="17" t="s">
        <v>145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7" t="s">
        <v>86</v>
      </c>
      <c r="BK207" s="215">
        <f>ROUND(I207*H207,2)</f>
        <v>0</v>
      </c>
      <c r="BL207" s="17" t="s">
        <v>144</v>
      </c>
      <c r="BM207" s="214" t="s">
        <v>668</v>
      </c>
    </row>
    <row r="208" spans="1:65" s="2" customFormat="1" ht="16.5" customHeight="1">
      <c r="A208" s="34"/>
      <c r="B208" s="35"/>
      <c r="C208" s="244" t="s">
        <v>301</v>
      </c>
      <c r="D208" s="244" t="s">
        <v>237</v>
      </c>
      <c r="E208" s="245" t="s">
        <v>669</v>
      </c>
      <c r="F208" s="246" t="s">
        <v>670</v>
      </c>
      <c r="G208" s="247" t="s">
        <v>167</v>
      </c>
      <c r="H208" s="248">
        <v>1</v>
      </c>
      <c r="I208" s="249"/>
      <c r="J208" s="250">
        <f>ROUND(I208*H208,2)</f>
        <v>0</v>
      </c>
      <c r="K208" s="251"/>
      <c r="L208" s="252"/>
      <c r="M208" s="253" t="s">
        <v>1</v>
      </c>
      <c r="N208" s="254" t="s">
        <v>43</v>
      </c>
      <c r="O208" s="71"/>
      <c r="P208" s="212">
        <f>O208*H208</f>
        <v>0</v>
      </c>
      <c r="Q208" s="212">
        <v>3.0000000000000001E-3</v>
      </c>
      <c r="R208" s="212">
        <f>Q208*H208</f>
        <v>3.0000000000000001E-3</v>
      </c>
      <c r="S208" s="212">
        <v>0</v>
      </c>
      <c r="T208" s="21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4" t="s">
        <v>192</v>
      </c>
      <c r="AT208" s="214" t="s">
        <v>237</v>
      </c>
      <c r="AU208" s="214" t="s">
        <v>88</v>
      </c>
      <c r="AY208" s="17" t="s">
        <v>145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7" t="s">
        <v>86</v>
      </c>
      <c r="BK208" s="215">
        <f>ROUND(I208*H208,2)</f>
        <v>0</v>
      </c>
      <c r="BL208" s="17" t="s">
        <v>144</v>
      </c>
      <c r="BM208" s="214" t="s">
        <v>671</v>
      </c>
    </row>
    <row r="209" spans="1:65" s="2" customFormat="1" ht="21.75" customHeight="1">
      <c r="A209" s="34"/>
      <c r="B209" s="35"/>
      <c r="C209" s="202" t="s">
        <v>307</v>
      </c>
      <c r="D209" s="202" t="s">
        <v>146</v>
      </c>
      <c r="E209" s="203" t="s">
        <v>672</v>
      </c>
      <c r="F209" s="204" t="s">
        <v>673</v>
      </c>
      <c r="G209" s="205" t="s">
        <v>187</v>
      </c>
      <c r="H209" s="206">
        <v>959.75</v>
      </c>
      <c r="I209" s="207"/>
      <c r="J209" s="208">
        <f>ROUND(I209*H209,2)</f>
        <v>0</v>
      </c>
      <c r="K209" s="209"/>
      <c r="L209" s="39"/>
      <c r="M209" s="210" t="s">
        <v>1</v>
      </c>
      <c r="N209" s="211" t="s">
        <v>43</v>
      </c>
      <c r="O209" s="71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4" t="s">
        <v>144</v>
      </c>
      <c r="AT209" s="214" t="s">
        <v>146</v>
      </c>
      <c r="AU209" s="214" t="s">
        <v>88</v>
      </c>
      <c r="AY209" s="17" t="s">
        <v>145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7" t="s">
        <v>86</v>
      </c>
      <c r="BK209" s="215">
        <f>ROUND(I209*H209,2)</f>
        <v>0</v>
      </c>
      <c r="BL209" s="17" t="s">
        <v>144</v>
      </c>
      <c r="BM209" s="214" t="s">
        <v>674</v>
      </c>
    </row>
    <row r="210" spans="1:65" s="13" customFormat="1" ht="11.25">
      <c r="B210" s="222"/>
      <c r="C210" s="223"/>
      <c r="D210" s="216" t="s">
        <v>160</v>
      </c>
      <c r="E210" s="224" t="s">
        <v>1</v>
      </c>
      <c r="F210" s="225" t="s">
        <v>675</v>
      </c>
      <c r="G210" s="223"/>
      <c r="H210" s="226">
        <v>252.15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160</v>
      </c>
      <c r="AU210" s="232" t="s">
        <v>88</v>
      </c>
      <c r="AV210" s="13" t="s">
        <v>88</v>
      </c>
      <c r="AW210" s="13" t="s">
        <v>34</v>
      </c>
      <c r="AX210" s="13" t="s">
        <v>78</v>
      </c>
      <c r="AY210" s="232" t="s">
        <v>145</v>
      </c>
    </row>
    <row r="211" spans="1:65" s="13" customFormat="1" ht="11.25">
      <c r="B211" s="222"/>
      <c r="C211" s="223"/>
      <c r="D211" s="216" t="s">
        <v>160</v>
      </c>
      <c r="E211" s="224" t="s">
        <v>1</v>
      </c>
      <c r="F211" s="225" t="s">
        <v>676</v>
      </c>
      <c r="G211" s="223"/>
      <c r="H211" s="226">
        <v>362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160</v>
      </c>
      <c r="AU211" s="232" t="s">
        <v>88</v>
      </c>
      <c r="AV211" s="13" t="s">
        <v>88</v>
      </c>
      <c r="AW211" s="13" t="s">
        <v>34</v>
      </c>
      <c r="AX211" s="13" t="s">
        <v>78</v>
      </c>
      <c r="AY211" s="232" t="s">
        <v>145</v>
      </c>
    </row>
    <row r="212" spans="1:65" s="13" customFormat="1" ht="11.25">
      <c r="B212" s="222"/>
      <c r="C212" s="223"/>
      <c r="D212" s="216" t="s">
        <v>160</v>
      </c>
      <c r="E212" s="224" t="s">
        <v>1</v>
      </c>
      <c r="F212" s="225" t="s">
        <v>677</v>
      </c>
      <c r="G212" s="223"/>
      <c r="H212" s="226">
        <v>345.6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160</v>
      </c>
      <c r="AU212" s="232" t="s">
        <v>88</v>
      </c>
      <c r="AV212" s="13" t="s">
        <v>88</v>
      </c>
      <c r="AW212" s="13" t="s">
        <v>34</v>
      </c>
      <c r="AX212" s="13" t="s">
        <v>78</v>
      </c>
      <c r="AY212" s="232" t="s">
        <v>145</v>
      </c>
    </row>
    <row r="213" spans="1:65" s="14" customFormat="1" ht="11.25">
      <c r="B213" s="233"/>
      <c r="C213" s="234"/>
      <c r="D213" s="216" t="s">
        <v>160</v>
      </c>
      <c r="E213" s="235" t="s">
        <v>1</v>
      </c>
      <c r="F213" s="236" t="s">
        <v>164</v>
      </c>
      <c r="G213" s="234"/>
      <c r="H213" s="237">
        <v>959.75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160</v>
      </c>
      <c r="AU213" s="243" t="s">
        <v>88</v>
      </c>
      <c r="AV213" s="14" t="s">
        <v>144</v>
      </c>
      <c r="AW213" s="14" t="s">
        <v>34</v>
      </c>
      <c r="AX213" s="14" t="s">
        <v>86</v>
      </c>
      <c r="AY213" s="243" t="s">
        <v>145</v>
      </c>
    </row>
    <row r="214" spans="1:65" s="2" customFormat="1" ht="21.75" customHeight="1">
      <c r="A214" s="34"/>
      <c r="B214" s="35"/>
      <c r="C214" s="202" t="s">
        <v>312</v>
      </c>
      <c r="D214" s="202" t="s">
        <v>146</v>
      </c>
      <c r="E214" s="203" t="s">
        <v>678</v>
      </c>
      <c r="F214" s="204" t="s">
        <v>679</v>
      </c>
      <c r="G214" s="205" t="s">
        <v>187</v>
      </c>
      <c r="H214" s="206">
        <v>86377.5</v>
      </c>
      <c r="I214" s="207"/>
      <c r="J214" s="208">
        <f>ROUND(I214*H214,2)</f>
        <v>0</v>
      </c>
      <c r="K214" s="209"/>
      <c r="L214" s="39"/>
      <c r="M214" s="210" t="s">
        <v>1</v>
      </c>
      <c r="N214" s="211" t="s">
        <v>43</v>
      </c>
      <c r="O214" s="71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4" t="s">
        <v>144</v>
      </c>
      <c r="AT214" s="214" t="s">
        <v>146</v>
      </c>
      <c r="AU214" s="214" t="s">
        <v>88</v>
      </c>
      <c r="AY214" s="17" t="s">
        <v>145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7" t="s">
        <v>86</v>
      </c>
      <c r="BK214" s="215">
        <f>ROUND(I214*H214,2)</f>
        <v>0</v>
      </c>
      <c r="BL214" s="17" t="s">
        <v>144</v>
      </c>
      <c r="BM214" s="214" t="s">
        <v>680</v>
      </c>
    </row>
    <row r="215" spans="1:65" s="13" customFormat="1" ht="11.25">
      <c r="B215" s="222"/>
      <c r="C215" s="223"/>
      <c r="D215" s="216" t="s">
        <v>160</v>
      </c>
      <c r="E215" s="224" t="s">
        <v>1</v>
      </c>
      <c r="F215" s="225" t="s">
        <v>681</v>
      </c>
      <c r="G215" s="223"/>
      <c r="H215" s="226">
        <v>86377.5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160</v>
      </c>
      <c r="AU215" s="232" t="s">
        <v>88</v>
      </c>
      <c r="AV215" s="13" t="s">
        <v>88</v>
      </c>
      <c r="AW215" s="13" t="s">
        <v>34</v>
      </c>
      <c r="AX215" s="13" t="s">
        <v>86</v>
      </c>
      <c r="AY215" s="232" t="s">
        <v>145</v>
      </c>
    </row>
    <row r="216" spans="1:65" s="2" customFormat="1" ht="21.75" customHeight="1">
      <c r="A216" s="34"/>
      <c r="B216" s="35"/>
      <c r="C216" s="202" t="s">
        <v>316</v>
      </c>
      <c r="D216" s="202" t="s">
        <v>146</v>
      </c>
      <c r="E216" s="203" t="s">
        <v>682</v>
      </c>
      <c r="F216" s="204" t="s">
        <v>683</v>
      </c>
      <c r="G216" s="205" t="s">
        <v>187</v>
      </c>
      <c r="H216" s="206">
        <v>959.75</v>
      </c>
      <c r="I216" s="207"/>
      <c r="J216" s="208">
        <f>ROUND(I216*H216,2)</f>
        <v>0</v>
      </c>
      <c r="K216" s="209"/>
      <c r="L216" s="39"/>
      <c r="M216" s="210" t="s">
        <v>1</v>
      </c>
      <c r="N216" s="211" t="s">
        <v>43</v>
      </c>
      <c r="O216" s="71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4" t="s">
        <v>144</v>
      </c>
      <c r="AT216" s="214" t="s">
        <v>146</v>
      </c>
      <c r="AU216" s="214" t="s">
        <v>88</v>
      </c>
      <c r="AY216" s="17" t="s">
        <v>145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7" t="s">
        <v>86</v>
      </c>
      <c r="BK216" s="215">
        <f>ROUND(I216*H216,2)</f>
        <v>0</v>
      </c>
      <c r="BL216" s="17" t="s">
        <v>144</v>
      </c>
      <c r="BM216" s="214" t="s">
        <v>684</v>
      </c>
    </row>
    <row r="217" spans="1:65" s="2" customFormat="1" ht="16.5" customHeight="1">
      <c r="A217" s="34"/>
      <c r="B217" s="35"/>
      <c r="C217" s="202" t="s">
        <v>240</v>
      </c>
      <c r="D217" s="202" t="s">
        <v>146</v>
      </c>
      <c r="E217" s="203" t="s">
        <v>685</v>
      </c>
      <c r="F217" s="204" t="s">
        <v>686</v>
      </c>
      <c r="G217" s="205" t="s">
        <v>187</v>
      </c>
      <c r="H217" s="206">
        <v>959.75</v>
      </c>
      <c r="I217" s="207"/>
      <c r="J217" s="208">
        <f>ROUND(I217*H217,2)</f>
        <v>0</v>
      </c>
      <c r="K217" s="209"/>
      <c r="L217" s="39"/>
      <c r="M217" s="210" t="s">
        <v>1</v>
      </c>
      <c r="N217" s="211" t="s">
        <v>43</v>
      </c>
      <c r="O217" s="71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4" t="s">
        <v>144</v>
      </c>
      <c r="AT217" s="214" t="s">
        <v>146</v>
      </c>
      <c r="AU217" s="214" t="s">
        <v>88</v>
      </c>
      <c r="AY217" s="17" t="s">
        <v>145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86</v>
      </c>
      <c r="BK217" s="215">
        <f>ROUND(I217*H217,2)</f>
        <v>0</v>
      </c>
      <c r="BL217" s="17" t="s">
        <v>144</v>
      </c>
      <c r="BM217" s="214" t="s">
        <v>687</v>
      </c>
    </row>
    <row r="218" spans="1:65" s="2" customFormat="1" ht="16.5" customHeight="1">
      <c r="A218" s="34"/>
      <c r="B218" s="35"/>
      <c r="C218" s="202" t="s">
        <v>328</v>
      </c>
      <c r="D218" s="202" t="s">
        <v>146</v>
      </c>
      <c r="E218" s="203" t="s">
        <v>688</v>
      </c>
      <c r="F218" s="204" t="s">
        <v>689</v>
      </c>
      <c r="G218" s="205" t="s">
        <v>187</v>
      </c>
      <c r="H218" s="206">
        <v>86377.5</v>
      </c>
      <c r="I218" s="207"/>
      <c r="J218" s="208">
        <f>ROUND(I218*H218,2)</f>
        <v>0</v>
      </c>
      <c r="K218" s="209"/>
      <c r="L218" s="39"/>
      <c r="M218" s="210" t="s">
        <v>1</v>
      </c>
      <c r="N218" s="211" t="s">
        <v>43</v>
      </c>
      <c r="O218" s="71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4" t="s">
        <v>144</v>
      </c>
      <c r="AT218" s="214" t="s">
        <v>146</v>
      </c>
      <c r="AU218" s="214" t="s">
        <v>88</v>
      </c>
      <c r="AY218" s="17" t="s">
        <v>145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7" t="s">
        <v>86</v>
      </c>
      <c r="BK218" s="215">
        <f>ROUND(I218*H218,2)</f>
        <v>0</v>
      </c>
      <c r="BL218" s="17" t="s">
        <v>144</v>
      </c>
      <c r="BM218" s="214" t="s">
        <v>690</v>
      </c>
    </row>
    <row r="219" spans="1:65" s="13" customFormat="1" ht="11.25">
      <c r="B219" s="222"/>
      <c r="C219" s="223"/>
      <c r="D219" s="216" t="s">
        <v>160</v>
      </c>
      <c r="E219" s="223"/>
      <c r="F219" s="225" t="s">
        <v>691</v>
      </c>
      <c r="G219" s="223"/>
      <c r="H219" s="226">
        <v>86377.5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160</v>
      </c>
      <c r="AU219" s="232" t="s">
        <v>88</v>
      </c>
      <c r="AV219" s="13" t="s">
        <v>88</v>
      </c>
      <c r="AW219" s="13" t="s">
        <v>4</v>
      </c>
      <c r="AX219" s="13" t="s">
        <v>86</v>
      </c>
      <c r="AY219" s="232" t="s">
        <v>145</v>
      </c>
    </row>
    <row r="220" spans="1:65" s="2" customFormat="1" ht="16.5" customHeight="1">
      <c r="A220" s="34"/>
      <c r="B220" s="35"/>
      <c r="C220" s="202" t="s">
        <v>335</v>
      </c>
      <c r="D220" s="202" t="s">
        <v>146</v>
      </c>
      <c r="E220" s="203" t="s">
        <v>692</v>
      </c>
      <c r="F220" s="204" t="s">
        <v>693</v>
      </c>
      <c r="G220" s="205" t="s">
        <v>187</v>
      </c>
      <c r="H220" s="206">
        <v>959.75</v>
      </c>
      <c r="I220" s="207"/>
      <c r="J220" s="208">
        <f>ROUND(I220*H220,2)</f>
        <v>0</v>
      </c>
      <c r="K220" s="209"/>
      <c r="L220" s="39"/>
      <c r="M220" s="210" t="s">
        <v>1</v>
      </c>
      <c r="N220" s="211" t="s">
        <v>43</v>
      </c>
      <c r="O220" s="71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4" t="s">
        <v>144</v>
      </c>
      <c r="AT220" s="214" t="s">
        <v>146</v>
      </c>
      <c r="AU220" s="214" t="s">
        <v>88</v>
      </c>
      <c r="AY220" s="17" t="s">
        <v>145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7" t="s">
        <v>86</v>
      </c>
      <c r="BK220" s="215">
        <f>ROUND(I220*H220,2)</f>
        <v>0</v>
      </c>
      <c r="BL220" s="17" t="s">
        <v>144</v>
      </c>
      <c r="BM220" s="214" t="s">
        <v>694</v>
      </c>
    </row>
    <row r="221" spans="1:65" s="2" customFormat="1" ht="21.75" customHeight="1">
      <c r="A221" s="34"/>
      <c r="B221" s="35"/>
      <c r="C221" s="202" t="s">
        <v>339</v>
      </c>
      <c r="D221" s="202" t="s">
        <v>146</v>
      </c>
      <c r="E221" s="203" t="s">
        <v>695</v>
      </c>
      <c r="F221" s="204" t="s">
        <v>696</v>
      </c>
      <c r="G221" s="205" t="s">
        <v>187</v>
      </c>
      <c r="H221" s="206">
        <v>88.93</v>
      </c>
      <c r="I221" s="207"/>
      <c r="J221" s="208">
        <f>ROUND(I221*H221,2)</f>
        <v>0</v>
      </c>
      <c r="K221" s="209"/>
      <c r="L221" s="39"/>
      <c r="M221" s="210" t="s">
        <v>1</v>
      </c>
      <c r="N221" s="211" t="s">
        <v>43</v>
      </c>
      <c r="O221" s="71"/>
      <c r="P221" s="212">
        <f>O221*H221</f>
        <v>0</v>
      </c>
      <c r="Q221" s="212">
        <v>2.0000000000000002E-5</v>
      </c>
      <c r="R221" s="212">
        <f>Q221*H221</f>
        <v>1.7786000000000002E-3</v>
      </c>
      <c r="S221" s="212">
        <v>0</v>
      </c>
      <c r="T221" s="21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4" t="s">
        <v>144</v>
      </c>
      <c r="AT221" s="214" t="s">
        <v>146</v>
      </c>
      <c r="AU221" s="214" t="s">
        <v>88</v>
      </c>
      <c r="AY221" s="17" t="s">
        <v>145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7" t="s">
        <v>86</v>
      </c>
      <c r="BK221" s="215">
        <f>ROUND(I221*H221,2)</f>
        <v>0</v>
      </c>
      <c r="BL221" s="17" t="s">
        <v>144</v>
      </c>
      <c r="BM221" s="214" t="s">
        <v>697</v>
      </c>
    </row>
    <row r="222" spans="1:65" s="2" customFormat="1" ht="21.75" customHeight="1">
      <c r="A222" s="34"/>
      <c r="B222" s="35"/>
      <c r="C222" s="202" t="s">
        <v>344</v>
      </c>
      <c r="D222" s="202" t="s">
        <v>146</v>
      </c>
      <c r="E222" s="203" t="s">
        <v>698</v>
      </c>
      <c r="F222" s="204" t="s">
        <v>699</v>
      </c>
      <c r="G222" s="205" t="s">
        <v>187</v>
      </c>
      <c r="H222" s="206">
        <v>64.16</v>
      </c>
      <c r="I222" s="207"/>
      <c r="J222" s="208">
        <f>ROUND(I222*H222,2)</f>
        <v>0</v>
      </c>
      <c r="K222" s="209"/>
      <c r="L222" s="39"/>
      <c r="M222" s="210" t="s">
        <v>1</v>
      </c>
      <c r="N222" s="211" t="s">
        <v>43</v>
      </c>
      <c r="O222" s="71"/>
      <c r="P222" s="212">
        <f>O222*H222</f>
        <v>0</v>
      </c>
      <c r="Q222" s="212">
        <v>0</v>
      </c>
      <c r="R222" s="212">
        <f>Q222*H222</f>
        <v>0</v>
      </c>
      <c r="S222" s="212">
        <v>0.18</v>
      </c>
      <c r="T222" s="213">
        <f>S222*H222</f>
        <v>11.548799999999998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4" t="s">
        <v>144</v>
      </c>
      <c r="AT222" s="214" t="s">
        <v>146</v>
      </c>
      <c r="AU222" s="214" t="s">
        <v>88</v>
      </c>
      <c r="AY222" s="17" t="s">
        <v>145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7" t="s">
        <v>86</v>
      </c>
      <c r="BK222" s="215">
        <f>ROUND(I222*H222,2)</f>
        <v>0</v>
      </c>
      <c r="BL222" s="17" t="s">
        <v>144</v>
      </c>
      <c r="BM222" s="214" t="s">
        <v>700</v>
      </c>
    </row>
    <row r="223" spans="1:65" s="13" customFormat="1" ht="11.25">
      <c r="B223" s="222"/>
      <c r="C223" s="223"/>
      <c r="D223" s="216" t="s">
        <v>160</v>
      </c>
      <c r="E223" s="224" t="s">
        <v>1</v>
      </c>
      <c r="F223" s="225" t="s">
        <v>701</v>
      </c>
      <c r="G223" s="223"/>
      <c r="H223" s="226">
        <v>15.12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160</v>
      </c>
      <c r="AU223" s="232" t="s">
        <v>88</v>
      </c>
      <c r="AV223" s="13" t="s">
        <v>88</v>
      </c>
      <c r="AW223" s="13" t="s">
        <v>34</v>
      </c>
      <c r="AX223" s="13" t="s">
        <v>78</v>
      </c>
      <c r="AY223" s="232" t="s">
        <v>145</v>
      </c>
    </row>
    <row r="224" spans="1:65" s="13" customFormat="1" ht="11.25">
      <c r="B224" s="222"/>
      <c r="C224" s="223"/>
      <c r="D224" s="216" t="s">
        <v>160</v>
      </c>
      <c r="E224" s="224" t="s">
        <v>1</v>
      </c>
      <c r="F224" s="225" t="s">
        <v>702</v>
      </c>
      <c r="G224" s="223"/>
      <c r="H224" s="226">
        <v>4.62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160</v>
      </c>
      <c r="AU224" s="232" t="s">
        <v>88</v>
      </c>
      <c r="AV224" s="13" t="s">
        <v>88</v>
      </c>
      <c r="AW224" s="13" t="s">
        <v>34</v>
      </c>
      <c r="AX224" s="13" t="s">
        <v>78</v>
      </c>
      <c r="AY224" s="232" t="s">
        <v>145</v>
      </c>
    </row>
    <row r="225" spans="1:65" s="13" customFormat="1" ht="11.25">
      <c r="B225" s="222"/>
      <c r="C225" s="223"/>
      <c r="D225" s="216" t="s">
        <v>160</v>
      </c>
      <c r="E225" s="224" t="s">
        <v>1</v>
      </c>
      <c r="F225" s="225" t="s">
        <v>703</v>
      </c>
      <c r="G225" s="223"/>
      <c r="H225" s="226">
        <v>31.6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160</v>
      </c>
      <c r="AU225" s="232" t="s">
        <v>88</v>
      </c>
      <c r="AV225" s="13" t="s">
        <v>88</v>
      </c>
      <c r="AW225" s="13" t="s">
        <v>34</v>
      </c>
      <c r="AX225" s="13" t="s">
        <v>78</v>
      </c>
      <c r="AY225" s="232" t="s">
        <v>145</v>
      </c>
    </row>
    <row r="226" spans="1:65" s="13" customFormat="1" ht="11.25">
      <c r="B226" s="222"/>
      <c r="C226" s="223"/>
      <c r="D226" s="216" t="s">
        <v>160</v>
      </c>
      <c r="E226" s="224" t="s">
        <v>1</v>
      </c>
      <c r="F226" s="225" t="s">
        <v>704</v>
      </c>
      <c r="G226" s="223"/>
      <c r="H226" s="226">
        <v>7.38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160</v>
      </c>
      <c r="AU226" s="232" t="s">
        <v>88</v>
      </c>
      <c r="AV226" s="13" t="s">
        <v>88</v>
      </c>
      <c r="AW226" s="13" t="s">
        <v>34</v>
      </c>
      <c r="AX226" s="13" t="s">
        <v>78</v>
      </c>
      <c r="AY226" s="232" t="s">
        <v>145</v>
      </c>
    </row>
    <row r="227" spans="1:65" s="13" customFormat="1" ht="11.25">
      <c r="B227" s="222"/>
      <c r="C227" s="223"/>
      <c r="D227" s="216" t="s">
        <v>160</v>
      </c>
      <c r="E227" s="224" t="s">
        <v>1</v>
      </c>
      <c r="F227" s="225" t="s">
        <v>629</v>
      </c>
      <c r="G227" s="223"/>
      <c r="H227" s="226">
        <v>5.44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160</v>
      </c>
      <c r="AU227" s="232" t="s">
        <v>88</v>
      </c>
      <c r="AV227" s="13" t="s">
        <v>88</v>
      </c>
      <c r="AW227" s="13" t="s">
        <v>34</v>
      </c>
      <c r="AX227" s="13" t="s">
        <v>78</v>
      </c>
      <c r="AY227" s="232" t="s">
        <v>145</v>
      </c>
    </row>
    <row r="228" spans="1:65" s="14" customFormat="1" ht="11.25">
      <c r="B228" s="233"/>
      <c r="C228" s="234"/>
      <c r="D228" s="216" t="s">
        <v>160</v>
      </c>
      <c r="E228" s="235" t="s">
        <v>1</v>
      </c>
      <c r="F228" s="236" t="s">
        <v>164</v>
      </c>
      <c r="G228" s="234"/>
      <c r="H228" s="237">
        <v>64.160000000000011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160</v>
      </c>
      <c r="AU228" s="243" t="s">
        <v>88</v>
      </c>
      <c r="AV228" s="14" t="s">
        <v>144</v>
      </c>
      <c r="AW228" s="14" t="s">
        <v>34</v>
      </c>
      <c r="AX228" s="14" t="s">
        <v>86</v>
      </c>
      <c r="AY228" s="243" t="s">
        <v>145</v>
      </c>
    </row>
    <row r="229" spans="1:65" s="2" customFormat="1" ht="21.75" customHeight="1">
      <c r="A229" s="34"/>
      <c r="B229" s="35"/>
      <c r="C229" s="202" t="s">
        <v>351</v>
      </c>
      <c r="D229" s="202" t="s">
        <v>146</v>
      </c>
      <c r="E229" s="203" t="s">
        <v>705</v>
      </c>
      <c r="F229" s="204" t="s">
        <v>706</v>
      </c>
      <c r="G229" s="205" t="s">
        <v>187</v>
      </c>
      <c r="H229" s="206">
        <v>71.73</v>
      </c>
      <c r="I229" s="207"/>
      <c r="J229" s="208">
        <f>ROUND(I229*H229,2)</f>
        <v>0</v>
      </c>
      <c r="K229" s="209"/>
      <c r="L229" s="39"/>
      <c r="M229" s="210" t="s">
        <v>1</v>
      </c>
      <c r="N229" s="211" t="s">
        <v>43</v>
      </c>
      <c r="O229" s="71"/>
      <c r="P229" s="212">
        <f>O229*H229</f>
        <v>0</v>
      </c>
      <c r="Q229" s="212">
        <v>0</v>
      </c>
      <c r="R229" s="212">
        <f>Q229*H229</f>
        <v>0</v>
      </c>
      <c r="S229" s="212">
        <v>5.3999999999999999E-2</v>
      </c>
      <c r="T229" s="213">
        <f>S229*H229</f>
        <v>3.8734200000000003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4" t="s">
        <v>144</v>
      </c>
      <c r="AT229" s="214" t="s">
        <v>146</v>
      </c>
      <c r="AU229" s="214" t="s">
        <v>88</v>
      </c>
      <c r="AY229" s="17" t="s">
        <v>145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7" t="s">
        <v>86</v>
      </c>
      <c r="BK229" s="215">
        <f>ROUND(I229*H229,2)</f>
        <v>0</v>
      </c>
      <c r="BL229" s="17" t="s">
        <v>144</v>
      </c>
      <c r="BM229" s="214" t="s">
        <v>707</v>
      </c>
    </row>
    <row r="230" spans="1:65" s="13" customFormat="1" ht="11.25">
      <c r="B230" s="222"/>
      <c r="C230" s="223"/>
      <c r="D230" s="216" t="s">
        <v>160</v>
      </c>
      <c r="E230" s="224" t="s">
        <v>1</v>
      </c>
      <c r="F230" s="225" t="s">
        <v>708</v>
      </c>
      <c r="G230" s="223"/>
      <c r="H230" s="226">
        <v>35.869999999999997</v>
      </c>
      <c r="I230" s="227"/>
      <c r="J230" s="223"/>
      <c r="K230" s="223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160</v>
      </c>
      <c r="AU230" s="232" t="s">
        <v>88</v>
      </c>
      <c r="AV230" s="13" t="s">
        <v>88</v>
      </c>
      <c r="AW230" s="13" t="s">
        <v>34</v>
      </c>
      <c r="AX230" s="13" t="s">
        <v>78</v>
      </c>
      <c r="AY230" s="232" t="s">
        <v>145</v>
      </c>
    </row>
    <row r="231" spans="1:65" s="13" customFormat="1" ht="11.25">
      <c r="B231" s="222"/>
      <c r="C231" s="223"/>
      <c r="D231" s="216" t="s">
        <v>160</v>
      </c>
      <c r="E231" s="224" t="s">
        <v>1</v>
      </c>
      <c r="F231" s="225" t="s">
        <v>572</v>
      </c>
      <c r="G231" s="223"/>
      <c r="H231" s="226">
        <v>4.07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160</v>
      </c>
      <c r="AU231" s="232" t="s">
        <v>88</v>
      </c>
      <c r="AV231" s="13" t="s">
        <v>88</v>
      </c>
      <c r="AW231" s="13" t="s">
        <v>34</v>
      </c>
      <c r="AX231" s="13" t="s">
        <v>78</v>
      </c>
      <c r="AY231" s="232" t="s">
        <v>145</v>
      </c>
    </row>
    <row r="232" spans="1:65" s="13" customFormat="1" ht="11.25">
      <c r="B232" s="222"/>
      <c r="C232" s="223"/>
      <c r="D232" s="216" t="s">
        <v>160</v>
      </c>
      <c r="E232" s="224" t="s">
        <v>1</v>
      </c>
      <c r="F232" s="225" t="s">
        <v>709</v>
      </c>
      <c r="G232" s="223"/>
      <c r="H232" s="226">
        <v>29.87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160</v>
      </c>
      <c r="AU232" s="232" t="s">
        <v>88</v>
      </c>
      <c r="AV232" s="13" t="s">
        <v>88</v>
      </c>
      <c r="AW232" s="13" t="s">
        <v>34</v>
      </c>
      <c r="AX232" s="13" t="s">
        <v>78</v>
      </c>
      <c r="AY232" s="232" t="s">
        <v>145</v>
      </c>
    </row>
    <row r="233" spans="1:65" s="13" customFormat="1" ht="11.25">
      <c r="B233" s="222"/>
      <c r="C233" s="223"/>
      <c r="D233" s="216" t="s">
        <v>160</v>
      </c>
      <c r="E233" s="224" t="s">
        <v>1</v>
      </c>
      <c r="F233" s="225" t="s">
        <v>574</v>
      </c>
      <c r="G233" s="223"/>
      <c r="H233" s="226">
        <v>1.92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160</v>
      </c>
      <c r="AU233" s="232" t="s">
        <v>88</v>
      </c>
      <c r="AV233" s="13" t="s">
        <v>88</v>
      </c>
      <c r="AW233" s="13" t="s">
        <v>34</v>
      </c>
      <c r="AX233" s="13" t="s">
        <v>78</v>
      </c>
      <c r="AY233" s="232" t="s">
        <v>145</v>
      </c>
    </row>
    <row r="234" spans="1:65" s="14" customFormat="1" ht="11.25">
      <c r="B234" s="233"/>
      <c r="C234" s="234"/>
      <c r="D234" s="216" t="s">
        <v>160</v>
      </c>
      <c r="E234" s="235" t="s">
        <v>1</v>
      </c>
      <c r="F234" s="236" t="s">
        <v>164</v>
      </c>
      <c r="G234" s="234"/>
      <c r="H234" s="237">
        <v>71.73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AT234" s="243" t="s">
        <v>160</v>
      </c>
      <c r="AU234" s="243" t="s">
        <v>88</v>
      </c>
      <c r="AV234" s="14" t="s">
        <v>144</v>
      </c>
      <c r="AW234" s="14" t="s">
        <v>34</v>
      </c>
      <c r="AX234" s="14" t="s">
        <v>86</v>
      </c>
      <c r="AY234" s="243" t="s">
        <v>145</v>
      </c>
    </row>
    <row r="235" spans="1:65" s="2" customFormat="1" ht="21.75" customHeight="1">
      <c r="A235" s="34"/>
      <c r="B235" s="35"/>
      <c r="C235" s="202" t="s">
        <v>355</v>
      </c>
      <c r="D235" s="202" t="s">
        <v>146</v>
      </c>
      <c r="E235" s="203" t="s">
        <v>710</v>
      </c>
      <c r="F235" s="204" t="s">
        <v>711</v>
      </c>
      <c r="G235" s="205" t="s">
        <v>187</v>
      </c>
      <c r="H235" s="206">
        <v>6.4</v>
      </c>
      <c r="I235" s="207"/>
      <c r="J235" s="208">
        <f>ROUND(I235*H235,2)</f>
        <v>0</v>
      </c>
      <c r="K235" s="209"/>
      <c r="L235" s="39"/>
      <c r="M235" s="210" t="s">
        <v>1</v>
      </c>
      <c r="N235" s="211" t="s">
        <v>43</v>
      </c>
      <c r="O235" s="71"/>
      <c r="P235" s="212">
        <f>O235*H235</f>
        <v>0</v>
      </c>
      <c r="Q235" s="212">
        <v>0</v>
      </c>
      <c r="R235" s="212">
        <f>Q235*H235</f>
        <v>0</v>
      </c>
      <c r="S235" s="212">
        <v>6.7000000000000004E-2</v>
      </c>
      <c r="T235" s="213">
        <f>S235*H235</f>
        <v>0.42880000000000007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4" t="s">
        <v>144</v>
      </c>
      <c r="AT235" s="214" t="s">
        <v>146</v>
      </c>
      <c r="AU235" s="214" t="s">
        <v>88</v>
      </c>
      <c r="AY235" s="17" t="s">
        <v>145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7" t="s">
        <v>86</v>
      </c>
      <c r="BK235" s="215">
        <f>ROUND(I235*H235,2)</f>
        <v>0</v>
      </c>
      <c r="BL235" s="17" t="s">
        <v>144</v>
      </c>
      <c r="BM235" s="214" t="s">
        <v>712</v>
      </c>
    </row>
    <row r="236" spans="1:65" s="13" customFormat="1" ht="11.25">
      <c r="B236" s="222"/>
      <c r="C236" s="223"/>
      <c r="D236" s="216" t="s">
        <v>160</v>
      </c>
      <c r="E236" s="224" t="s">
        <v>1</v>
      </c>
      <c r="F236" s="225" t="s">
        <v>713</v>
      </c>
      <c r="G236" s="223"/>
      <c r="H236" s="226">
        <v>6.4</v>
      </c>
      <c r="I236" s="227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160</v>
      </c>
      <c r="AU236" s="232" t="s">
        <v>88</v>
      </c>
      <c r="AV236" s="13" t="s">
        <v>88</v>
      </c>
      <c r="AW236" s="13" t="s">
        <v>34</v>
      </c>
      <c r="AX236" s="13" t="s">
        <v>86</v>
      </c>
      <c r="AY236" s="232" t="s">
        <v>145</v>
      </c>
    </row>
    <row r="237" spans="1:65" s="2" customFormat="1" ht="33" customHeight="1">
      <c r="A237" s="34"/>
      <c r="B237" s="35"/>
      <c r="C237" s="202" t="s">
        <v>360</v>
      </c>
      <c r="D237" s="202" t="s">
        <v>146</v>
      </c>
      <c r="E237" s="203" t="s">
        <v>714</v>
      </c>
      <c r="F237" s="204" t="s">
        <v>715</v>
      </c>
      <c r="G237" s="205" t="s">
        <v>187</v>
      </c>
      <c r="H237" s="206">
        <v>732.44500000000005</v>
      </c>
      <c r="I237" s="207"/>
      <c r="J237" s="208">
        <f>ROUND(I237*H237,2)</f>
        <v>0</v>
      </c>
      <c r="K237" s="209"/>
      <c r="L237" s="39"/>
      <c r="M237" s="210" t="s">
        <v>1</v>
      </c>
      <c r="N237" s="211" t="s">
        <v>43</v>
      </c>
      <c r="O237" s="71"/>
      <c r="P237" s="212">
        <f>O237*H237</f>
        <v>0</v>
      </c>
      <c r="Q237" s="212">
        <v>0</v>
      </c>
      <c r="R237" s="212">
        <f>Q237*H237</f>
        <v>0</v>
      </c>
      <c r="S237" s="212">
        <v>4.5999999999999999E-2</v>
      </c>
      <c r="T237" s="213">
        <f>S237*H237</f>
        <v>33.69247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4" t="s">
        <v>144</v>
      </c>
      <c r="AT237" s="214" t="s">
        <v>146</v>
      </c>
      <c r="AU237" s="214" t="s">
        <v>88</v>
      </c>
      <c r="AY237" s="17" t="s">
        <v>145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7" t="s">
        <v>86</v>
      </c>
      <c r="BK237" s="215">
        <f>ROUND(I237*H237,2)</f>
        <v>0</v>
      </c>
      <c r="BL237" s="17" t="s">
        <v>144</v>
      </c>
      <c r="BM237" s="214" t="s">
        <v>716</v>
      </c>
    </row>
    <row r="238" spans="1:65" s="12" customFormat="1" ht="22.9" customHeight="1">
      <c r="B238" s="188"/>
      <c r="C238" s="189"/>
      <c r="D238" s="190" t="s">
        <v>77</v>
      </c>
      <c r="E238" s="220" t="s">
        <v>190</v>
      </c>
      <c r="F238" s="220" t="s">
        <v>717</v>
      </c>
      <c r="G238" s="189"/>
      <c r="H238" s="189"/>
      <c r="I238" s="192"/>
      <c r="J238" s="221">
        <f>BK238</f>
        <v>0</v>
      </c>
      <c r="K238" s="189"/>
      <c r="L238" s="194"/>
      <c r="M238" s="195"/>
      <c r="N238" s="196"/>
      <c r="O238" s="196"/>
      <c r="P238" s="197">
        <f>SUM(P239:P248)</f>
        <v>0</v>
      </c>
      <c r="Q238" s="196"/>
      <c r="R238" s="197">
        <f>SUM(R239:R248)</f>
        <v>0</v>
      </c>
      <c r="S238" s="196"/>
      <c r="T238" s="198">
        <f>SUM(T239:T248)</f>
        <v>0</v>
      </c>
      <c r="AR238" s="199" t="s">
        <v>86</v>
      </c>
      <c r="AT238" s="200" t="s">
        <v>77</v>
      </c>
      <c r="AU238" s="200" t="s">
        <v>86</v>
      </c>
      <c r="AY238" s="199" t="s">
        <v>145</v>
      </c>
      <c r="BK238" s="201">
        <f>SUM(BK239:BK248)</f>
        <v>0</v>
      </c>
    </row>
    <row r="239" spans="1:65" s="2" customFormat="1" ht="21.75" customHeight="1">
      <c r="A239" s="34"/>
      <c r="B239" s="35"/>
      <c r="C239" s="202" t="s">
        <v>365</v>
      </c>
      <c r="D239" s="202" t="s">
        <v>146</v>
      </c>
      <c r="E239" s="203" t="s">
        <v>193</v>
      </c>
      <c r="F239" s="204" t="s">
        <v>194</v>
      </c>
      <c r="G239" s="205" t="s">
        <v>195</v>
      </c>
      <c r="H239" s="206">
        <v>50.201000000000001</v>
      </c>
      <c r="I239" s="207"/>
      <c r="J239" s="208">
        <f>ROUND(I239*H239,2)</f>
        <v>0</v>
      </c>
      <c r="K239" s="209"/>
      <c r="L239" s="39"/>
      <c r="M239" s="210" t="s">
        <v>1</v>
      </c>
      <c r="N239" s="211" t="s">
        <v>43</v>
      </c>
      <c r="O239" s="71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4" t="s">
        <v>144</v>
      </c>
      <c r="AT239" s="214" t="s">
        <v>146</v>
      </c>
      <c r="AU239" s="214" t="s">
        <v>88</v>
      </c>
      <c r="AY239" s="17" t="s">
        <v>145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7" t="s">
        <v>86</v>
      </c>
      <c r="BK239" s="215">
        <f>ROUND(I239*H239,2)</f>
        <v>0</v>
      </c>
      <c r="BL239" s="17" t="s">
        <v>144</v>
      </c>
      <c r="BM239" s="214" t="s">
        <v>718</v>
      </c>
    </row>
    <row r="240" spans="1:65" s="2" customFormat="1" ht="21.75" customHeight="1">
      <c r="A240" s="34"/>
      <c r="B240" s="35"/>
      <c r="C240" s="202" t="s">
        <v>370</v>
      </c>
      <c r="D240" s="202" t="s">
        <v>146</v>
      </c>
      <c r="E240" s="203" t="s">
        <v>197</v>
      </c>
      <c r="F240" s="204" t="s">
        <v>198</v>
      </c>
      <c r="G240" s="205" t="s">
        <v>195</v>
      </c>
      <c r="H240" s="206">
        <v>50.201000000000001</v>
      </c>
      <c r="I240" s="207"/>
      <c r="J240" s="208">
        <f>ROUND(I240*H240,2)</f>
        <v>0</v>
      </c>
      <c r="K240" s="209"/>
      <c r="L240" s="39"/>
      <c r="M240" s="210" t="s">
        <v>1</v>
      </c>
      <c r="N240" s="211" t="s">
        <v>43</v>
      </c>
      <c r="O240" s="71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4" t="s">
        <v>144</v>
      </c>
      <c r="AT240" s="214" t="s">
        <v>146</v>
      </c>
      <c r="AU240" s="214" t="s">
        <v>88</v>
      </c>
      <c r="AY240" s="17" t="s">
        <v>145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7" t="s">
        <v>86</v>
      </c>
      <c r="BK240" s="215">
        <f>ROUND(I240*H240,2)</f>
        <v>0</v>
      </c>
      <c r="BL240" s="17" t="s">
        <v>144</v>
      </c>
      <c r="BM240" s="214" t="s">
        <v>719</v>
      </c>
    </row>
    <row r="241" spans="1:65" s="2" customFormat="1" ht="21.75" customHeight="1">
      <c r="A241" s="34"/>
      <c r="B241" s="35"/>
      <c r="C241" s="202" t="s">
        <v>375</v>
      </c>
      <c r="D241" s="202" t="s">
        <v>146</v>
      </c>
      <c r="E241" s="203" t="s">
        <v>201</v>
      </c>
      <c r="F241" s="204" t="s">
        <v>202</v>
      </c>
      <c r="G241" s="205" t="s">
        <v>195</v>
      </c>
      <c r="H241" s="206">
        <v>953.81899999999996</v>
      </c>
      <c r="I241" s="207"/>
      <c r="J241" s="208">
        <f>ROUND(I241*H241,2)</f>
        <v>0</v>
      </c>
      <c r="K241" s="209"/>
      <c r="L241" s="39"/>
      <c r="M241" s="210" t="s">
        <v>1</v>
      </c>
      <c r="N241" s="211" t="s">
        <v>43</v>
      </c>
      <c r="O241" s="71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4" t="s">
        <v>144</v>
      </c>
      <c r="AT241" s="214" t="s">
        <v>146</v>
      </c>
      <c r="AU241" s="214" t="s">
        <v>88</v>
      </c>
      <c r="AY241" s="17" t="s">
        <v>145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7" t="s">
        <v>86</v>
      </c>
      <c r="BK241" s="215">
        <f>ROUND(I241*H241,2)</f>
        <v>0</v>
      </c>
      <c r="BL241" s="17" t="s">
        <v>144</v>
      </c>
      <c r="BM241" s="214" t="s">
        <v>720</v>
      </c>
    </row>
    <row r="242" spans="1:65" s="13" customFormat="1" ht="11.25">
      <c r="B242" s="222"/>
      <c r="C242" s="223"/>
      <c r="D242" s="216" t="s">
        <v>160</v>
      </c>
      <c r="E242" s="223"/>
      <c r="F242" s="225" t="s">
        <v>721</v>
      </c>
      <c r="G242" s="223"/>
      <c r="H242" s="226">
        <v>953.81899999999996</v>
      </c>
      <c r="I242" s="227"/>
      <c r="J242" s="223"/>
      <c r="K242" s="223"/>
      <c r="L242" s="228"/>
      <c r="M242" s="229"/>
      <c r="N242" s="230"/>
      <c r="O242" s="230"/>
      <c r="P242" s="230"/>
      <c r="Q242" s="230"/>
      <c r="R242" s="230"/>
      <c r="S242" s="230"/>
      <c r="T242" s="231"/>
      <c r="AT242" s="232" t="s">
        <v>160</v>
      </c>
      <c r="AU242" s="232" t="s">
        <v>88</v>
      </c>
      <c r="AV242" s="13" t="s">
        <v>88</v>
      </c>
      <c r="AW242" s="13" t="s">
        <v>4</v>
      </c>
      <c r="AX242" s="13" t="s">
        <v>86</v>
      </c>
      <c r="AY242" s="232" t="s">
        <v>145</v>
      </c>
    </row>
    <row r="243" spans="1:65" s="2" customFormat="1" ht="21.75" customHeight="1">
      <c r="A243" s="34"/>
      <c r="B243" s="35"/>
      <c r="C243" s="202" t="s">
        <v>379</v>
      </c>
      <c r="D243" s="202" t="s">
        <v>146</v>
      </c>
      <c r="E243" s="203" t="s">
        <v>206</v>
      </c>
      <c r="F243" s="204" t="s">
        <v>207</v>
      </c>
      <c r="G243" s="205" t="s">
        <v>195</v>
      </c>
      <c r="H243" s="206">
        <v>0.14799999999999999</v>
      </c>
      <c r="I243" s="207"/>
      <c r="J243" s="208">
        <f>ROUND(I243*H243,2)</f>
        <v>0</v>
      </c>
      <c r="K243" s="209"/>
      <c r="L243" s="39"/>
      <c r="M243" s="210" t="s">
        <v>1</v>
      </c>
      <c r="N243" s="211" t="s">
        <v>43</v>
      </c>
      <c r="O243" s="71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4" t="s">
        <v>144</v>
      </c>
      <c r="AT243" s="214" t="s">
        <v>146</v>
      </c>
      <c r="AU243" s="214" t="s">
        <v>88</v>
      </c>
      <c r="AY243" s="17" t="s">
        <v>145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7" t="s">
        <v>86</v>
      </c>
      <c r="BK243" s="215">
        <f>ROUND(I243*H243,2)</f>
        <v>0</v>
      </c>
      <c r="BL243" s="17" t="s">
        <v>144</v>
      </c>
      <c r="BM243" s="214" t="s">
        <v>722</v>
      </c>
    </row>
    <row r="244" spans="1:65" s="2" customFormat="1" ht="78">
      <c r="A244" s="34"/>
      <c r="B244" s="35"/>
      <c r="C244" s="36"/>
      <c r="D244" s="216" t="s">
        <v>150</v>
      </c>
      <c r="E244" s="36"/>
      <c r="F244" s="217" t="s">
        <v>209</v>
      </c>
      <c r="G244" s="36"/>
      <c r="H244" s="36"/>
      <c r="I244" s="115"/>
      <c r="J244" s="36"/>
      <c r="K244" s="36"/>
      <c r="L244" s="39"/>
      <c r="M244" s="218"/>
      <c r="N244" s="219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150</v>
      </c>
      <c r="AU244" s="17" t="s">
        <v>88</v>
      </c>
    </row>
    <row r="245" spans="1:65" s="2" customFormat="1" ht="21.75" customHeight="1">
      <c r="A245" s="34"/>
      <c r="B245" s="35"/>
      <c r="C245" s="202" t="s">
        <v>384</v>
      </c>
      <c r="D245" s="202" t="s">
        <v>146</v>
      </c>
      <c r="E245" s="203" t="s">
        <v>723</v>
      </c>
      <c r="F245" s="204" t="s">
        <v>724</v>
      </c>
      <c r="G245" s="205" t="s">
        <v>195</v>
      </c>
      <c r="H245" s="206">
        <v>33.692</v>
      </c>
      <c r="I245" s="207"/>
      <c r="J245" s="208">
        <f>ROUND(I245*H245,2)</f>
        <v>0</v>
      </c>
      <c r="K245" s="209"/>
      <c r="L245" s="39"/>
      <c r="M245" s="210" t="s">
        <v>1</v>
      </c>
      <c r="N245" s="211" t="s">
        <v>43</v>
      </c>
      <c r="O245" s="71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4" t="s">
        <v>144</v>
      </c>
      <c r="AT245" s="214" t="s">
        <v>146</v>
      </c>
      <c r="AU245" s="214" t="s">
        <v>88</v>
      </c>
      <c r="AY245" s="17" t="s">
        <v>145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7" t="s">
        <v>86</v>
      </c>
      <c r="BK245" s="215">
        <f>ROUND(I245*H245,2)</f>
        <v>0</v>
      </c>
      <c r="BL245" s="17" t="s">
        <v>144</v>
      </c>
      <c r="BM245" s="214" t="s">
        <v>725</v>
      </c>
    </row>
    <row r="246" spans="1:65" s="2" customFormat="1" ht="44.25" customHeight="1">
      <c r="A246" s="34"/>
      <c r="B246" s="35"/>
      <c r="C246" s="202" t="s">
        <v>388</v>
      </c>
      <c r="D246" s="202" t="s">
        <v>146</v>
      </c>
      <c r="E246" s="203" t="s">
        <v>211</v>
      </c>
      <c r="F246" s="204" t="s">
        <v>212</v>
      </c>
      <c r="G246" s="205" t="s">
        <v>195</v>
      </c>
      <c r="H246" s="206">
        <v>11.548999999999999</v>
      </c>
      <c r="I246" s="207"/>
      <c r="J246" s="208">
        <f>ROUND(I246*H246,2)</f>
        <v>0</v>
      </c>
      <c r="K246" s="209"/>
      <c r="L246" s="39"/>
      <c r="M246" s="210" t="s">
        <v>1</v>
      </c>
      <c r="N246" s="211" t="s">
        <v>43</v>
      </c>
      <c r="O246" s="71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4" t="s">
        <v>144</v>
      </c>
      <c r="AT246" s="214" t="s">
        <v>146</v>
      </c>
      <c r="AU246" s="214" t="s">
        <v>88</v>
      </c>
      <c r="AY246" s="17" t="s">
        <v>145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7" t="s">
        <v>86</v>
      </c>
      <c r="BK246" s="215">
        <f>ROUND(I246*H246,2)</f>
        <v>0</v>
      </c>
      <c r="BL246" s="17" t="s">
        <v>144</v>
      </c>
      <c r="BM246" s="214" t="s">
        <v>726</v>
      </c>
    </row>
    <row r="247" spans="1:65" s="2" customFormat="1" ht="21.75" customHeight="1">
      <c r="A247" s="34"/>
      <c r="B247" s="35"/>
      <c r="C247" s="202" t="s">
        <v>395</v>
      </c>
      <c r="D247" s="202" t="s">
        <v>146</v>
      </c>
      <c r="E247" s="203" t="s">
        <v>219</v>
      </c>
      <c r="F247" s="204" t="s">
        <v>220</v>
      </c>
      <c r="G247" s="205" t="s">
        <v>195</v>
      </c>
      <c r="H247" s="206">
        <v>4.96</v>
      </c>
      <c r="I247" s="207"/>
      <c r="J247" s="208">
        <f>ROUND(I247*H247,2)</f>
        <v>0</v>
      </c>
      <c r="K247" s="209"/>
      <c r="L247" s="39"/>
      <c r="M247" s="210" t="s">
        <v>1</v>
      </c>
      <c r="N247" s="211" t="s">
        <v>43</v>
      </c>
      <c r="O247" s="71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4" t="s">
        <v>144</v>
      </c>
      <c r="AT247" s="214" t="s">
        <v>146</v>
      </c>
      <c r="AU247" s="214" t="s">
        <v>88</v>
      </c>
      <c r="AY247" s="17" t="s">
        <v>145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7" t="s">
        <v>86</v>
      </c>
      <c r="BK247" s="215">
        <f>ROUND(I247*H247,2)</f>
        <v>0</v>
      </c>
      <c r="BL247" s="17" t="s">
        <v>144</v>
      </c>
      <c r="BM247" s="214" t="s">
        <v>727</v>
      </c>
    </row>
    <row r="248" spans="1:65" s="13" customFormat="1" ht="11.25">
      <c r="B248" s="222"/>
      <c r="C248" s="223"/>
      <c r="D248" s="216" t="s">
        <v>160</v>
      </c>
      <c r="E248" s="224" t="s">
        <v>1</v>
      </c>
      <c r="F248" s="225" t="s">
        <v>728</v>
      </c>
      <c r="G248" s="223"/>
      <c r="H248" s="226">
        <v>4.96</v>
      </c>
      <c r="I248" s="227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160</v>
      </c>
      <c r="AU248" s="232" t="s">
        <v>88</v>
      </c>
      <c r="AV248" s="13" t="s">
        <v>88</v>
      </c>
      <c r="AW248" s="13" t="s">
        <v>34</v>
      </c>
      <c r="AX248" s="13" t="s">
        <v>86</v>
      </c>
      <c r="AY248" s="232" t="s">
        <v>145</v>
      </c>
    </row>
    <row r="249" spans="1:65" s="12" customFormat="1" ht="22.9" customHeight="1">
      <c r="B249" s="188"/>
      <c r="C249" s="189"/>
      <c r="D249" s="190" t="s">
        <v>77</v>
      </c>
      <c r="E249" s="220" t="s">
        <v>223</v>
      </c>
      <c r="F249" s="220" t="s">
        <v>224</v>
      </c>
      <c r="G249" s="189"/>
      <c r="H249" s="189"/>
      <c r="I249" s="192"/>
      <c r="J249" s="221">
        <f>BK249</f>
        <v>0</v>
      </c>
      <c r="K249" s="189"/>
      <c r="L249" s="194"/>
      <c r="M249" s="195"/>
      <c r="N249" s="196"/>
      <c r="O249" s="196"/>
      <c r="P249" s="197">
        <f>P250</f>
        <v>0</v>
      </c>
      <c r="Q249" s="196"/>
      <c r="R249" s="197">
        <f>R250</f>
        <v>0</v>
      </c>
      <c r="S249" s="196"/>
      <c r="T249" s="198">
        <f>T250</f>
        <v>0</v>
      </c>
      <c r="AR249" s="199" t="s">
        <v>86</v>
      </c>
      <c r="AT249" s="200" t="s">
        <v>77</v>
      </c>
      <c r="AU249" s="200" t="s">
        <v>86</v>
      </c>
      <c r="AY249" s="199" t="s">
        <v>145</v>
      </c>
      <c r="BK249" s="201">
        <f>BK250</f>
        <v>0</v>
      </c>
    </row>
    <row r="250" spans="1:65" s="2" customFormat="1" ht="16.5" customHeight="1">
      <c r="A250" s="34"/>
      <c r="B250" s="35"/>
      <c r="C250" s="202" t="s">
        <v>399</v>
      </c>
      <c r="D250" s="202" t="s">
        <v>146</v>
      </c>
      <c r="E250" s="203" t="s">
        <v>225</v>
      </c>
      <c r="F250" s="204" t="s">
        <v>226</v>
      </c>
      <c r="G250" s="205" t="s">
        <v>195</v>
      </c>
      <c r="H250" s="206">
        <v>60.841000000000001</v>
      </c>
      <c r="I250" s="207"/>
      <c r="J250" s="208">
        <f>ROUND(I250*H250,2)</f>
        <v>0</v>
      </c>
      <c r="K250" s="209"/>
      <c r="L250" s="39"/>
      <c r="M250" s="210" t="s">
        <v>1</v>
      </c>
      <c r="N250" s="211" t="s">
        <v>43</v>
      </c>
      <c r="O250" s="71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144</v>
      </c>
      <c r="AT250" s="214" t="s">
        <v>146</v>
      </c>
      <c r="AU250" s="214" t="s">
        <v>88</v>
      </c>
      <c r="AY250" s="17" t="s">
        <v>145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7" t="s">
        <v>86</v>
      </c>
      <c r="BK250" s="215">
        <f>ROUND(I250*H250,2)</f>
        <v>0</v>
      </c>
      <c r="BL250" s="17" t="s">
        <v>144</v>
      </c>
      <c r="BM250" s="214" t="s">
        <v>729</v>
      </c>
    </row>
    <row r="251" spans="1:65" s="12" customFormat="1" ht="25.9" customHeight="1">
      <c r="B251" s="188"/>
      <c r="C251" s="189"/>
      <c r="D251" s="190" t="s">
        <v>77</v>
      </c>
      <c r="E251" s="191" t="s">
        <v>228</v>
      </c>
      <c r="F251" s="191" t="s">
        <v>229</v>
      </c>
      <c r="G251" s="189"/>
      <c r="H251" s="189"/>
      <c r="I251" s="192"/>
      <c r="J251" s="193">
        <f>BK251</f>
        <v>0</v>
      </c>
      <c r="K251" s="189"/>
      <c r="L251" s="194"/>
      <c r="M251" s="195"/>
      <c r="N251" s="196"/>
      <c r="O251" s="196"/>
      <c r="P251" s="197">
        <f>P252+P257+P269+P273+P276+P292+P339+P359+P372+P392</f>
        <v>0</v>
      </c>
      <c r="Q251" s="196"/>
      <c r="R251" s="197">
        <f>R252+R257+R269+R273+R276+R292+R339+R359+R372+R392</f>
        <v>5.8782233500000007</v>
      </c>
      <c r="S251" s="196"/>
      <c r="T251" s="198">
        <f>T252+T257+T269+T273+T276+T292+T339+T359+T372+T392</f>
        <v>0.37095199999999995</v>
      </c>
      <c r="AR251" s="199" t="s">
        <v>88</v>
      </c>
      <c r="AT251" s="200" t="s">
        <v>77</v>
      </c>
      <c r="AU251" s="200" t="s">
        <v>78</v>
      </c>
      <c r="AY251" s="199" t="s">
        <v>145</v>
      </c>
      <c r="BK251" s="201">
        <f>BK252+BK257+BK269+BK273+BK276+BK292+BK339+BK359+BK372+BK392</f>
        <v>0</v>
      </c>
    </row>
    <row r="252" spans="1:65" s="12" customFormat="1" ht="22.9" customHeight="1">
      <c r="B252" s="188"/>
      <c r="C252" s="189"/>
      <c r="D252" s="190" t="s">
        <v>77</v>
      </c>
      <c r="E252" s="220" t="s">
        <v>730</v>
      </c>
      <c r="F252" s="220" t="s">
        <v>731</v>
      </c>
      <c r="G252" s="189"/>
      <c r="H252" s="189"/>
      <c r="I252" s="192"/>
      <c r="J252" s="221">
        <f>BK252</f>
        <v>0</v>
      </c>
      <c r="K252" s="189"/>
      <c r="L252" s="194"/>
      <c r="M252" s="195"/>
      <c r="N252" s="196"/>
      <c r="O252" s="196"/>
      <c r="P252" s="197">
        <f>SUM(P253:P256)</f>
        <v>0</v>
      </c>
      <c r="Q252" s="196"/>
      <c r="R252" s="197">
        <f>SUM(R253:R256)</f>
        <v>1.4E-2</v>
      </c>
      <c r="S252" s="196"/>
      <c r="T252" s="198">
        <f>SUM(T253:T256)</f>
        <v>0</v>
      </c>
      <c r="AR252" s="199" t="s">
        <v>88</v>
      </c>
      <c r="AT252" s="200" t="s">
        <v>77</v>
      </c>
      <c r="AU252" s="200" t="s">
        <v>86</v>
      </c>
      <c r="AY252" s="199" t="s">
        <v>145</v>
      </c>
      <c r="BK252" s="201">
        <f>SUM(BK253:BK256)</f>
        <v>0</v>
      </c>
    </row>
    <row r="253" spans="1:65" s="2" customFormat="1" ht="21.75" customHeight="1">
      <c r="A253" s="34"/>
      <c r="B253" s="35"/>
      <c r="C253" s="202" t="s">
        <v>403</v>
      </c>
      <c r="D253" s="202" t="s">
        <v>146</v>
      </c>
      <c r="E253" s="203" t="s">
        <v>732</v>
      </c>
      <c r="F253" s="204" t="s">
        <v>733</v>
      </c>
      <c r="G253" s="205" t="s">
        <v>173</v>
      </c>
      <c r="H253" s="206">
        <v>1</v>
      </c>
      <c r="I253" s="207"/>
      <c r="J253" s="208">
        <f>ROUND(I253*H253,2)</f>
        <v>0</v>
      </c>
      <c r="K253" s="209"/>
      <c r="L253" s="39"/>
      <c r="M253" s="210" t="s">
        <v>1</v>
      </c>
      <c r="N253" s="211" t="s">
        <v>43</v>
      </c>
      <c r="O253" s="71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4" t="s">
        <v>232</v>
      </c>
      <c r="AT253" s="214" t="s">
        <v>146</v>
      </c>
      <c r="AU253" s="214" t="s">
        <v>88</v>
      </c>
      <c r="AY253" s="17" t="s">
        <v>145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7" t="s">
        <v>86</v>
      </c>
      <c r="BK253" s="215">
        <f>ROUND(I253*H253,2)</f>
        <v>0</v>
      </c>
      <c r="BL253" s="17" t="s">
        <v>232</v>
      </c>
      <c r="BM253" s="214" t="s">
        <v>734</v>
      </c>
    </row>
    <row r="254" spans="1:65" s="2" customFormat="1" ht="16.5" customHeight="1">
      <c r="A254" s="34"/>
      <c r="B254" s="35"/>
      <c r="C254" s="202" t="s">
        <v>407</v>
      </c>
      <c r="D254" s="202" t="s">
        <v>146</v>
      </c>
      <c r="E254" s="203" t="s">
        <v>735</v>
      </c>
      <c r="F254" s="204" t="s">
        <v>736</v>
      </c>
      <c r="G254" s="205" t="s">
        <v>737</v>
      </c>
      <c r="H254" s="206">
        <v>2</v>
      </c>
      <c r="I254" s="207"/>
      <c r="J254" s="208">
        <f>ROUND(I254*H254,2)</f>
        <v>0</v>
      </c>
      <c r="K254" s="209"/>
      <c r="L254" s="39"/>
      <c r="M254" s="210" t="s">
        <v>1</v>
      </c>
      <c r="N254" s="211" t="s">
        <v>43</v>
      </c>
      <c r="O254" s="71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4" t="s">
        <v>232</v>
      </c>
      <c r="AT254" s="214" t="s">
        <v>146</v>
      </c>
      <c r="AU254" s="214" t="s">
        <v>88</v>
      </c>
      <c r="AY254" s="17" t="s">
        <v>145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7" t="s">
        <v>86</v>
      </c>
      <c r="BK254" s="215">
        <f>ROUND(I254*H254,2)</f>
        <v>0</v>
      </c>
      <c r="BL254" s="17" t="s">
        <v>232</v>
      </c>
      <c r="BM254" s="214" t="s">
        <v>738</v>
      </c>
    </row>
    <row r="255" spans="1:65" s="2" customFormat="1" ht="21.75" customHeight="1">
      <c r="A255" s="34"/>
      <c r="B255" s="35"/>
      <c r="C255" s="244" t="s">
        <v>412</v>
      </c>
      <c r="D255" s="244" t="s">
        <v>237</v>
      </c>
      <c r="E255" s="245" t="s">
        <v>739</v>
      </c>
      <c r="F255" s="246" t="s">
        <v>740</v>
      </c>
      <c r="G255" s="247" t="s">
        <v>737</v>
      </c>
      <c r="H255" s="248">
        <v>2</v>
      </c>
      <c r="I255" s="249"/>
      <c r="J255" s="250">
        <f>ROUND(I255*H255,2)</f>
        <v>0</v>
      </c>
      <c r="K255" s="251"/>
      <c r="L255" s="252"/>
      <c r="M255" s="253" t="s">
        <v>1</v>
      </c>
      <c r="N255" s="254" t="s">
        <v>43</v>
      </c>
      <c r="O255" s="71"/>
      <c r="P255" s="212">
        <f>O255*H255</f>
        <v>0</v>
      </c>
      <c r="Q255" s="212">
        <v>7.0000000000000001E-3</v>
      </c>
      <c r="R255" s="212">
        <f>Q255*H255</f>
        <v>1.4E-2</v>
      </c>
      <c r="S255" s="212">
        <v>0</v>
      </c>
      <c r="T255" s="21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4" t="s">
        <v>240</v>
      </c>
      <c r="AT255" s="214" t="s">
        <v>237</v>
      </c>
      <c r="AU255" s="214" t="s">
        <v>88</v>
      </c>
      <c r="AY255" s="17" t="s">
        <v>145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7" t="s">
        <v>86</v>
      </c>
      <c r="BK255" s="215">
        <f>ROUND(I255*H255,2)</f>
        <v>0</v>
      </c>
      <c r="BL255" s="17" t="s">
        <v>232</v>
      </c>
      <c r="BM255" s="214" t="s">
        <v>741</v>
      </c>
    </row>
    <row r="256" spans="1:65" s="2" customFormat="1" ht="29.25">
      <c r="A256" s="34"/>
      <c r="B256" s="35"/>
      <c r="C256" s="36"/>
      <c r="D256" s="216" t="s">
        <v>150</v>
      </c>
      <c r="E256" s="36"/>
      <c r="F256" s="217" t="s">
        <v>742</v>
      </c>
      <c r="G256" s="36"/>
      <c r="H256" s="36"/>
      <c r="I256" s="115"/>
      <c r="J256" s="36"/>
      <c r="K256" s="36"/>
      <c r="L256" s="39"/>
      <c r="M256" s="218"/>
      <c r="N256" s="219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150</v>
      </c>
      <c r="AU256" s="17" t="s">
        <v>88</v>
      </c>
    </row>
    <row r="257" spans="1:65" s="12" customFormat="1" ht="22.9" customHeight="1">
      <c r="B257" s="188"/>
      <c r="C257" s="189"/>
      <c r="D257" s="190" t="s">
        <v>77</v>
      </c>
      <c r="E257" s="220" t="s">
        <v>230</v>
      </c>
      <c r="F257" s="220" t="s">
        <v>743</v>
      </c>
      <c r="G257" s="189"/>
      <c r="H257" s="189"/>
      <c r="I257" s="192"/>
      <c r="J257" s="221">
        <f>BK257</f>
        <v>0</v>
      </c>
      <c r="K257" s="189"/>
      <c r="L257" s="194"/>
      <c r="M257" s="195"/>
      <c r="N257" s="196"/>
      <c r="O257" s="196"/>
      <c r="P257" s="197">
        <f>SUM(P258:P268)</f>
        <v>0</v>
      </c>
      <c r="Q257" s="196"/>
      <c r="R257" s="197">
        <f>SUM(R258:R268)</f>
        <v>5.8019999999999995E-2</v>
      </c>
      <c r="S257" s="196"/>
      <c r="T257" s="198">
        <f>SUM(T258:T268)</f>
        <v>0</v>
      </c>
      <c r="AR257" s="199" t="s">
        <v>88</v>
      </c>
      <c r="AT257" s="200" t="s">
        <v>77</v>
      </c>
      <c r="AU257" s="200" t="s">
        <v>86</v>
      </c>
      <c r="AY257" s="199" t="s">
        <v>145</v>
      </c>
      <c r="BK257" s="201">
        <f>SUM(BK258:BK268)</f>
        <v>0</v>
      </c>
    </row>
    <row r="258" spans="1:65" s="2" customFormat="1" ht="16.5" customHeight="1">
      <c r="A258" s="34"/>
      <c r="B258" s="35"/>
      <c r="C258" s="202" t="s">
        <v>416</v>
      </c>
      <c r="D258" s="202" t="s">
        <v>146</v>
      </c>
      <c r="E258" s="203" t="s">
        <v>744</v>
      </c>
      <c r="F258" s="204" t="s">
        <v>745</v>
      </c>
      <c r="G258" s="205" t="s">
        <v>251</v>
      </c>
      <c r="H258" s="206">
        <v>150</v>
      </c>
      <c r="I258" s="207"/>
      <c r="J258" s="208">
        <f>ROUND(I258*H258,2)</f>
        <v>0</v>
      </c>
      <c r="K258" s="209"/>
      <c r="L258" s="39"/>
      <c r="M258" s="210" t="s">
        <v>1</v>
      </c>
      <c r="N258" s="211" t="s">
        <v>43</v>
      </c>
      <c r="O258" s="71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4" t="s">
        <v>144</v>
      </c>
      <c r="AT258" s="214" t="s">
        <v>146</v>
      </c>
      <c r="AU258" s="214" t="s">
        <v>88</v>
      </c>
      <c r="AY258" s="17" t="s">
        <v>145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7" t="s">
        <v>86</v>
      </c>
      <c r="BK258" s="215">
        <f>ROUND(I258*H258,2)</f>
        <v>0</v>
      </c>
      <c r="BL258" s="17" t="s">
        <v>144</v>
      </c>
      <c r="BM258" s="214" t="s">
        <v>746</v>
      </c>
    </row>
    <row r="259" spans="1:65" s="2" customFormat="1" ht="87.75">
      <c r="A259" s="34"/>
      <c r="B259" s="35"/>
      <c r="C259" s="36"/>
      <c r="D259" s="216" t="s">
        <v>150</v>
      </c>
      <c r="E259" s="36"/>
      <c r="F259" s="217" t="s">
        <v>747</v>
      </c>
      <c r="G259" s="36"/>
      <c r="H259" s="36"/>
      <c r="I259" s="115"/>
      <c r="J259" s="36"/>
      <c r="K259" s="36"/>
      <c r="L259" s="39"/>
      <c r="M259" s="218"/>
      <c r="N259" s="219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150</v>
      </c>
      <c r="AU259" s="17" t="s">
        <v>88</v>
      </c>
    </row>
    <row r="260" spans="1:65" s="2" customFormat="1" ht="16.5" customHeight="1">
      <c r="A260" s="34"/>
      <c r="B260" s="35"/>
      <c r="C260" s="244" t="s">
        <v>421</v>
      </c>
      <c r="D260" s="244" t="s">
        <v>237</v>
      </c>
      <c r="E260" s="245" t="s">
        <v>748</v>
      </c>
      <c r="F260" s="246" t="s">
        <v>749</v>
      </c>
      <c r="G260" s="247" t="s">
        <v>251</v>
      </c>
      <c r="H260" s="248">
        <v>165</v>
      </c>
      <c r="I260" s="249"/>
      <c r="J260" s="250">
        <f>ROUND(I260*H260,2)</f>
        <v>0</v>
      </c>
      <c r="K260" s="251"/>
      <c r="L260" s="252"/>
      <c r="M260" s="253" t="s">
        <v>1</v>
      </c>
      <c r="N260" s="254" t="s">
        <v>43</v>
      </c>
      <c r="O260" s="71"/>
      <c r="P260" s="212">
        <f>O260*H260</f>
        <v>0</v>
      </c>
      <c r="Q260" s="212">
        <v>2.5999999999999998E-4</v>
      </c>
      <c r="R260" s="212">
        <f>Q260*H260</f>
        <v>4.2899999999999994E-2</v>
      </c>
      <c r="S260" s="212">
        <v>0</v>
      </c>
      <c r="T260" s="21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4" t="s">
        <v>192</v>
      </c>
      <c r="AT260" s="214" t="s">
        <v>237</v>
      </c>
      <c r="AU260" s="214" t="s">
        <v>88</v>
      </c>
      <c r="AY260" s="17" t="s">
        <v>145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7" t="s">
        <v>86</v>
      </c>
      <c r="BK260" s="215">
        <f>ROUND(I260*H260,2)</f>
        <v>0</v>
      </c>
      <c r="BL260" s="17" t="s">
        <v>144</v>
      </c>
      <c r="BM260" s="214" t="s">
        <v>750</v>
      </c>
    </row>
    <row r="261" spans="1:65" s="13" customFormat="1" ht="11.25">
      <c r="B261" s="222"/>
      <c r="C261" s="223"/>
      <c r="D261" s="216" t="s">
        <v>160</v>
      </c>
      <c r="E261" s="223"/>
      <c r="F261" s="225" t="s">
        <v>751</v>
      </c>
      <c r="G261" s="223"/>
      <c r="H261" s="226">
        <v>165</v>
      </c>
      <c r="I261" s="227"/>
      <c r="J261" s="223"/>
      <c r="K261" s="223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160</v>
      </c>
      <c r="AU261" s="232" t="s">
        <v>88</v>
      </c>
      <c r="AV261" s="13" t="s">
        <v>88</v>
      </c>
      <c r="AW261" s="13" t="s">
        <v>4</v>
      </c>
      <c r="AX261" s="13" t="s">
        <v>86</v>
      </c>
      <c r="AY261" s="232" t="s">
        <v>145</v>
      </c>
    </row>
    <row r="262" spans="1:65" s="2" customFormat="1" ht="16.5" customHeight="1">
      <c r="A262" s="34"/>
      <c r="B262" s="35"/>
      <c r="C262" s="202" t="s">
        <v>425</v>
      </c>
      <c r="D262" s="202" t="s">
        <v>146</v>
      </c>
      <c r="E262" s="203" t="s">
        <v>752</v>
      </c>
      <c r="F262" s="204" t="s">
        <v>753</v>
      </c>
      <c r="G262" s="205" t="s">
        <v>251</v>
      </c>
      <c r="H262" s="206">
        <v>350</v>
      </c>
      <c r="I262" s="207"/>
      <c r="J262" s="208">
        <f>ROUND(I262*H262,2)</f>
        <v>0</v>
      </c>
      <c r="K262" s="209"/>
      <c r="L262" s="39"/>
      <c r="M262" s="210" t="s">
        <v>1</v>
      </c>
      <c r="N262" s="211" t="s">
        <v>43</v>
      </c>
      <c r="O262" s="71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4" t="s">
        <v>232</v>
      </c>
      <c r="AT262" s="214" t="s">
        <v>146</v>
      </c>
      <c r="AU262" s="214" t="s">
        <v>88</v>
      </c>
      <c r="AY262" s="17" t="s">
        <v>145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7" t="s">
        <v>86</v>
      </c>
      <c r="BK262" s="215">
        <f>ROUND(I262*H262,2)</f>
        <v>0</v>
      </c>
      <c r="BL262" s="17" t="s">
        <v>232</v>
      </c>
      <c r="BM262" s="214" t="s">
        <v>754</v>
      </c>
    </row>
    <row r="263" spans="1:65" s="2" customFormat="1" ht="21.75" customHeight="1">
      <c r="A263" s="34"/>
      <c r="B263" s="35"/>
      <c r="C263" s="244" t="s">
        <v>429</v>
      </c>
      <c r="D263" s="244" t="s">
        <v>237</v>
      </c>
      <c r="E263" s="245" t="s">
        <v>755</v>
      </c>
      <c r="F263" s="246" t="s">
        <v>756</v>
      </c>
      <c r="G263" s="247" t="s">
        <v>251</v>
      </c>
      <c r="H263" s="248">
        <v>385</v>
      </c>
      <c r="I263" s="249"/>
      <c r="J263" s="250">
        <f>ROUND(I263*H263,2)</f>
        <v>0</v>
      </c>
      <c r="K263" s="251"/>
      <c r="L263" s="252"/>
      <c r="M263" s="253" t="s">
        <v>1</v>
      </c>
      <c r="N263" s="254" t="s">
        <v>43</v>
      </c>
      <c r="O263" s="71"/>
      <c r="P263" s="212">
        <f>O263*H263</f>
        <v>0</v>
      </c>
      <c r="Q263" s="212">
        <v>3.0000000000000001E-5</v>
      </c>
      <c r="R263" s="212">
        <f>Q263*H263</f>
        <v>1.155E-2</v>
      </c>
      <c r="S263" s="212">
        <v>0</v>
      </c>
      <c r="T263" s="21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4" t="s">
        <v>275</v>
      </c>
      <c r="AT263" s="214" t="s">
        <v>237</v>
      </c>
      <c r="AU263" s="214" t="s">
        <v>88</v>
      </c>
      <c r="AY263" s="17" t="s">
        <v>145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7" t="s">
        <v>86</v>
      </c>
      <c r="BK263" s="215">
        <f>ROUND(I263*H263,2)</f>
        <v>0</v>
      </c>
      <c r="BL263" s="17" t="s">
        <v>275</v>
      </c>
      <c r="BM263" s="214" t="s">
        <v>757</v>
      </c>
    </row>
    <row r="264" spans="1:65" s="13" customFormat="1" ht="11.25">
      <c r="B264" s="222"/>
      <c r="C264" s="223"/>
      <c r="D264" s="216" t="s">
        <v>160</v>
      </c>
      <c r="E264" s="223"/>
      <c r="F264" s="225" t="s">
        <v>758</v>
      </c>
      <c r="G264" s="223"/>
      <c r="H264" s="226">
        <v>385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160</v>
      </c>
      <c r="AU264" s="232" t="s">
        <v>88</v>
      </c>
      <c r="AV264" s="13" t="s">
        <v>88</v>
      </c>
      <c r="AW264" s="13" t="s">
        <v>4</v>
      </c>
      <c r="AX264" s="13" t="s">
        <v>86</v>
      </c>
      <c r="AY264" s="232" t="s">
        <v>145</v>
      </c>
    </row>
    <row r="265" spans="1:65" s="2" customFormat="1" ht="16.5" customHeight="1">
      <c r="A265" s="34"/>
      <c r="B265" s="35"/>
      <c r="C265" s="202" t="s">
        <v>433</v>
      </c>
      <c r="D265" s="202" t="s">
        <v>146</v>
      </c>
      <c r="E265" s="203" t="s">
        <v>759</v>
      </c>
      <c r="F265" s="204" t="s">
        <v>760</v>
      </c>
      <c r="G265" s="205" t="s">
        <v>167</v>
      </c>
      <c r="H265" s="206">
        <v>1</v>
      </c>
      <c r="I265" s="207"/>
      <c r="J265" s="208">
        <f>ROUND(I265*H265,2)</f>
        <v>0</v>
      </c>
      <c r="K265" s="209"/>
      <c r="L265" s="39"/>
      <c r="M265" s="210" t="s">
        <v>1</v>
      </c>
      <c r="N265" s="211" t="s">
        <v>43</v>
      </c>
      <c r="O265" s="71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4" t="s">
        <v>472</v>
      </c>
      <c r="AT265" s="214" t="s">
        <v>146</v>
      </c>
      <c r="AU265" s="214" t="s">
        <v>88</v>
      </c>
      <c r="AY265" s="17" t="s">
        <v>145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7" t="s">
        <v>86</v>
      </c>
      <c r="BK265" s="215">
        <f>ROUND(I265*H265,2)</f>
        <v>0</v>
      </c>
      <c r="BL265" s="17" t="s">
        <v>472</v>
      </c>
      <c r="BM265" s="214" t="s">
        <v>761</v>
      </c>
    </row>
    <row r="266" spans="1:65" s="2" customFormat="1" ht="16.5" customHeight="1">
      <c r="A266" s="34"/>
      <c r="B266" s="35"/>
      <c r="C266" s="244" t="s">
        <v>437</v>
      </c>
      <c r="D266" s="244" t="s">
        <v>237</v>
      </c>
      <c r="E266" s="245" t="s">
        <v>762</v>
      </c>
      <c r="F266" s="246" t="s">
        <v>763</v>
      </c>
      <c r="G266" s="247" t="s">
        <v>167</v>
      </c>
      <c r="H266" s="248">
        <v>1</v>
      </c>
      <c r="I266" s="249"/>
      <c r="J266" s="250">
        <f>ROUND(I266*H266,2)</f>
        <v>0</v>
      </c>
      <c r="K266" s="251"/>
      <c r="L266" s="252"/>
      <c r="M266" s="253" t="s">
        <v>1</v>
      </c>
      <c r="N266" s="254" t="s">
        <v>43</v>
      </c>
      <c r="O266" s="71"/>
      <c r="P266" s="212">
        <f>O266*H266</f>
        <v>0</v>
      </c>
      <c r="Q266" s="212">
        <v>2.82E-3</v>
      </c>
      <c r="R266" s="212">
        <f>Q266*H266</f>
        <v>2.82E-3</v>
      </c>
      <c r="S266" s="212">
        <v>0</v>
      </c>
      <c r="T266" s="21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4" t="s">
        <v>764</v>
      </c>
      <c r="AT266" s="214" t="s">
        <v>237</v>
      </c>
      <c r="AU266" s="214" t="s">
        <v>88</v>
      </c>
      <c r="AY266" s="17" t="s">
        <v>145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7" t="s">
        <v>86</v>
      </c>
      <c r="BK266" s="215">
        <f>ROUND(I266*H266,2)</f>
        <v>0</v>
      </c>
      <c r="BL266" s="17" t="s">
        <v>472</v>
      </c>
      <c r="BM266" s="214" t="s">
        <v>765</v>
      </c>
    </row>
    <row r="267" spans="1:65" s="2" customFormat="1" ht="21.75" customHeight="1">
      <c r="A267" s="34"/>
      <c r="B267" s="35"/>
      <c r="C267" s="202" t="s">
        <v>441</v>
      </c>
      <c r="D267" s="202" t="s">
        <v>146</v>
      </c>
      <c r="E267" s="203" t="s">
        <v>766</v>
      </c>
      <c r="F267" s="204" t="s">
        <v>767</v>
      </c>
      <c r="G267" s="205" t="s">
        <v>167</v>
      </c>
      <c r="H267" s="206">
        <v>15</v>
      </c>
      <c r="I267" s="207"/>
      <c r="J267" s="208">
        <f>ROUND(I267*H267,2)</f>
        <v>0</v>
      </c>
      <c r="K267" s="209"/>
      <c r="L267" s="39"/>
      <c r="M267" s="210" t="s">
        <v>1</v>
      </c>
      <c r="N267" s="211" t="s">
        <v>43</v>
      </c>
      <c r="O267" s="71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4" t="s">
        <v>232</v>
      </c>
      <c r="AT267" s="214" t="s">
        <v>146</v>
      </c>
      <c r="AU267" s="214" t="s">
        <v>88</v>
      </c>
      <c r="AY267" s="17" t="s">
        <v>145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7" t="s">
        <v>86</v>
      </c>
      <c r="BK267" s="215">
        <f>ROUND(I267*H267,2)</f>
        <v>0</v>
      </c>
      <c r="BL267" s="17" t="s">
        <v>232</v>
      </c>
      <c r="BM267" s="214" t="s">
        <v>768</v>
      </c>
    </row>
    <row r="268" spans="1:65" s="2" customFormat="1" ht="21.75" customHeight="1">
      <c r="A268" s="34"/>
      <c r="B268" s="35"/>
      <c r="C268" s="244" t="s">
        <v>445</v>
      </c>
      <c r="D268" s="244" t="s">
        <v>237</v>
      </c>
      <c r="E268" s="245" t="s">
        <v>769</v>
      </c>
      <c r="F268" s="246" t="s">
        <v>770</v>
      </c>
      <c r="G268" s="247" t="s">
        <v>167</v>
      </c>
      <c r="H268" s="248">
        <v>15</v>
      </c>
      <c r="I268" s="249"/>
      <c r="J268" s="250">
        <f>ROUND(I268*H268,2)</f>
        <v>0</v>
      </c>
      <c r="K268" s="251"/>
      <c r="L268" s="252"/>
      <c r="M268" s="253" t="s">
        <v>1</v>
      </c>
      <c r="N268" s="254" t="s">
        <v>43</v>
      </c>
      <c r="O268" s="71"/>
      <c r="P268" s="212">
        <f>O268*H268</f>
        <v>0</v>
      </c>
      <c r="Q268" s="212">
        <v>5.0000000000000002E-5</v>
      </c>
      <c r="R268" s="212">
        <f>Q268*H268</f>
        <v>7.5000000000000002E-4</v>
      </c>
      <c r="S268" s="212">
        <v>0</v>
      </c>
      <c r="T268" s="21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4" t="s">
        <v>275</v>
      </c>
      <c r="AT268" s="214" t="s">
        <v>237</v>
      </c>
      <c r="AU268" s="214" t="s">
        <v>88</v>
      </c>
      <c r="AY268" s="17" t="s">
        <v>145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7" t="s">
        <v>86</v>
      </c>
      <c r="BK268" s="215">
        <f>ROUND(I268*H268,2)</f>
        <v>0</v>
      </c>
      <c r="BL268" s="17" t="s">
        <v>275</v>
      </c>
      <c r="BM268" s="214" t="s">
        <v>771</v>
      </c>
    </row>
    <row r="269" spans="1:65" s="12" customFormat="1" ht="22.9" customHeight="1">
      <c r="B269" s="188"/>
      <c r="C269" s="189"/>
      <c r="D269" s="190" t="s">
        <v>77</v>
      </c>
      <c r="E269" s="220" t="s">
        <v>772</v>
      </c>
      <c r="F269" s="220" t="s">
        <v>773</v>
      </c>
      <c r="G269" s="189"/>
      <c r="H269" s="189"/>
      <c r="I269" s="192"/>
      <c r="J269" s="221">
        <f>BK269</f>
        <v>0</v>
      </c>
      <c r="K269" s="189"/>
      <c r="L269" s="194"/>
      <c r="M269" s="195"/>
      <c r="N269" s="196"/>
      <c r="O269" s="196"/>
      <c r="P269" s="197">
        <f>SUM(P270:P272)</f>
        <v>0</v>
      </c>
      <c r="Q269" s="196"/>
      <c r="R269" s="197">
        <f>SUM(R270:R272)</f>
        <v>0</v>
      </c>
      <c r="S269" s="196"/>
      <c r="T269" s="198">
        <f>SUM(T270:T272)</f>
        <v>0</v>
      </c>
      <c r="AR269" s="199" t="s">
        <v>88</v>
      </c>
      <c r="AT269" s="200" t="s">
        <v>77</v>
      </c>
      <c r="AU269" s="200" t="s">
        <v>86</v>
      </c>
      <c r="AY269" s="199" t="s">
        <v>145</v>
      </c>
      <c r="BK269" s="201">
        <f>SUM(BK270:BK272)</f>
        <v>0</v>
      </c>
    </row>
    <row r="270" spans="1:65" s="2" customFormat="1" ht="16.5" customHeight="1">
      <c r="A270" s="34"/>
      <c r="B270" s="35"/>
      <c r="C270" s="202" t="s">
        <v>449</v>
      </c>
      <c r="D270" s="202" t="s">
        <v>146</v>
      </c>
      <c r="E270" s="203" t="s">
        <v>774</v>
      </c>
      <c r="F270" s="204" t="s">
        <v>775</v>
      </c>
      <c r="G270" s="205" t="s">
        <v>167</v>
      </c>
      <c r="H270" s="206">
        <v>2</v>
      </c>
      <c r="I270" s="207"/>
      <c r="J270" s="208">
        <f>ROUND(I270*H270,2)</f>
        <v>0</v>
      </c>
      <c r="K270" s="209"/>
      <c r="L270" s="39"/>
      <c r="M270" s="210" t="s">
        <v>1</v>
      </c>
      <c r="N270" s="211" t="s">
        <v>43</v>
      </c>
      <c r="O270" s="71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4" t="s">
        <v>472</v>
      </c>
      <c r="AT270" s="214" t="s">
        <v>146</v>
      </c>
      <c r="AU270" s="214" t="s">
        <v>88</v>
      </c>
      <c r="AY270" s="17" t="s">
        <v>145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7" t="s">
        <v>86</v>
      </c>
      <c r="BK270" s="215">
        <f>ROUND(I270*H270,2)</f>
        <v>0</v>
      </c>
      <c r="BL270" s="17" t="s">
        <v>472</v>
      </c>
      <c r="BM270" s="214" t="s">
        <v>776</v>
      </c>
    </row>
    <row r="271" spans="1:65" s="2" customFormat="1" ht="33" customHeight="1">
      <c r="A271" s="34"/>
      <c r="B271" s="35"/>
      <c r="C271" s="202" t="s">
        <v>453</v>
      </c>
      <c r="D271" s="202" t="s">
        <v>146</v>
      </c>
      <c r="E271" s="203" t="s">
        <v>777</v>
      </c>
      <c r="F271" s="204" t="s">
        <v>778</v>
      </c>
      <c r="G271" s="205" t="s">
        <v>779</v>
      </c>
      <c r="H271" s="206">
        <v>3</v>
      </c>
      <c r="I271" s="207"/>
      <c r="J271" s="208">
        <f>ROUND(I271*H271,2)</f>
        <v>0</v>
      </c>
      <c r="K271" s="209"/>
      <c r="L271" s="39"/>
      <c r="M271" s="210" t="s">
        <v>1</v>
      </c>
      <c r="N271" s="211" t="s">
        <v>43</v>
      </c>
      <c r="O271" s="71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4" t="s">
        <v>472</v>
      </c>
      <c r="AT271" s="214" t="s">
        <v>146</v>
      </c>
      <c r="AU271" s="214" t="s">
        <v>88</v>
      </c>
      <c r="AY271" s="17" t="s">
        <v>145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7" t="s">
        <v>86</v>
      </c>
      <c r="BK271" s="215">
        <f>ROUND(I271*H271,2)</f>
        <v>0</v>
      </c>
      <c r="BL271" s="17" t="s">
        <v>472</v>
      </c>
      <c r="BM271" s="214" t="s">
        <v>780</v>
      </c>
    </row>
    <row r="272" spans="1:65" s="2" customFormat="1" ht="58.5">
      <c r="A272" s="34"/>
      <c r="B272" s="35"/>
      <c r="C272" s="36"/>
      <c r="D272" s="216" t="s">
        <v>150</v>
      </c>
      <c r="E272" s="36"/>
      <c r="F272" s="217" t="s">
        <v>781</v>
      </c>
      <c r="G272" s="36"/>
      <c r="H272" s="36"/>
      <c r="I272" s="115"/>
      <c r="J272" s="36"/>
      <c r="K272" s="36"/>
      <c r="L272" s="39"/>
      <c r="M272" s="218"/>
      <c r="N272" s="219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150</v>
      </c>
      <c r="AU272" s="17" t="s">
        <v>88</v>
      </c>
    </row>
    <row r="273" spans="1:65" s="12" customFormat="1" ht="22.9" customHeight="1">
      <c r="B273" s="188"/>
      <c r="C273" s="189"/>
      <c r="D273" s="190" t="s">
        <v>77</v>
      </c>
      <c r="E273" s="220" t="s">
        <v>782</v>
      </c>
      <c r="F273" s="220" t="s">
        <v>783</v>
      </c>
      <c r="G273" s="189"/>
      <c r="H273" s="189"/>
      <c r="I273" s="192"/>
      <c r="J273" s="221">
        <f>BK273</f>
        <v>0</v>
      </c>
      <c r="K273" s="189"/>
      <c r="L273" s="194"/>
      <c r="M273" s="195"/>
      <c r="N273" s="196"/>
      <c r="O273" s="196"/>
      <c r="P273" s="197">
        <f>SUM(P274:P275)</f>
        <v>0</v>
      </c>
      <c r="Q273" s="196"/>
      <c r="R273" s="197">
        <f>SUM(R274:R275)</f>
        <v>0</v>
      </c>
      <c r="S273" s="196"/>
      <c r="T273" s="198">
        <f>SUM(T274:T275)</f>
        <v>0</v>
      </c>
      <c r="AR273" s="199" t="s">
        <v>88</v>
      </c>
      <c r="AT273" s="200" t="s">
        <v>77</v>
      </c>
      <c r="AU273" s="200" t="s">
        <v>86</v>
      </c>
      <c r="AY273" s="199" t="s">
        <v>145</v>
      </c>
      <c r="BK273" s="201">
        <f>SUM(BK274:BK275)</f>
        <v>0</v>
      </c>
    </row>
    <row r="274" spans="1:65" s="2" customFormat="1" ht="21.75" customHeight="1">
      <c r="A274" s="34"/>
      <c r="B274" s="35"/>
      <c r="C274" s="202" t="s">
        <v>457</v>
      </c>
      <c r="D274" s="202" t="s">
        <v>146</v>
      </c>
      <c r="E274" s="203" t="s">
        <v>784</v>
      </c>
      <c r="F274" s="204" t="s">
        <v>785</v>
      </c>
      <c r="G274" s="205" t="s">
        <v>167</v>
      </c>
      <c r="H274" s="206">
        <v>1</v>
      </c>
      <c r="I274" s="207"/>
      <c r="J274" s="208">
        <f>ROUND(I274*H274,2)</f>
        <v>0</v>
      </c>
      <c r="K274" s="209"/>
      <c r="L274" s="39"/>
      <c r="M274" s="210" t="s">
        <v>1</v>
      </c>
      <c r="N274" s="211" t="s">
        <v>43</v>
      </c>
      <c r="O274" s="71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232</v>
      </c>
      <c r="AT274" s="214" t="s">
        <v>146</v>
      </c>
      <c r="AU274" s="214" t="s">
        <v>88</v>
      </c>
      <c r="AY274" s="17" t="s">
        <v>145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86</v>
      </c>
      <c r="BK274" s="215">
        <f>ROUND(I274*H274,2)</f>
        <v>0</v>
      </c>
      <c r="BL274" s="17" t="s">
        <v>232</v>
      </c>
      <c r="BM274" s="214" t="s">
        <v>786</v>
      </c>
    </row>
    <row r="275" spans="1:65" s="2" customFormat="1" ht="21.75" customHeight="1">
      <c r="A275" s="34"/>
      <c r="B275" s="35"/>
      <c r="C275" s="202" t="s">
        <v>463</v>
      </c>
      <c r="D275" s="202" t="s">
        <v>146</v>
      </c>
      <c r="E275" s="203" t="s">
        <v>787</v>
      </c>
      <c r="F275" s="204" t="s">
        <v>788</v>
      </c>
      <c r="G275" s="205" t="s">
        <v>347</v>
      </c>
      <c r="H275" s="266"/>
      <c r="I275" s="207"/>
      <c r="J275" s="208">
        <f>ROUND(I275*H275,2)</f>
        <v>0</v>
      </c>
      <c r="K275" s="209"/>
      <c r="L275" s="39"/>
      <c r="M275" s="210" t="s">
        <v>1</v>
      </c>
      <c r="N275" s="211" t="s">
        <v>43</v>
      </c>
      <c r="O275" s="71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4" t="s">
        <v>232</v>
      </c>
      <c r="AT275" s="214" t="s">
        <v>146</v>
      </c>
      <c r="AU275" s="214" t="s">
        <v>88</v>
      </c>
      <c r="AY275" s="17" t="s">
        <v>145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7" t="s">
        <v>86</v>
      </c>
      <c r="BK275" s="215">
        <f>ROUND(I275*H275,2)</f>
        <v>0</v>
      </c>
      <c r="BL275" s="17" t="s">
        <v>232</v>
      </c>
      <c r="BM275" s="214" t="s">
        <v>789</v>
      </c>
    </row>
    <row r="276" spans="1:65" s="12" customFormat="1" ht="22.9" customHeight="1">
      <c r="B276" s="188"/>
      <c r="C276" s="189"/>
      <c r="D276" s="190" t="s">
        <v>77</v>
      </c>
      <c r="E276" s="220" t="s">
        <v>349</v>
      </c>
      <c r="F276" s="220" t="s">
        <v>350</v>
      </c>
      <c r="G276" s="189"/>
      <c r="H276" s="189"/>
      <c r="I276" s="192"/>
      <c r="J276" s="221">
        <f>BK276</f>
        <v>0</v>
      </c>
      <c r="K276" s="189"/>
      <c r="L276" s="194"/>
      <c r="M276" s="195"/>
      <c r="N276" s="196"/>
      <c r="O276" s="196"/>
      <c r="P276" s="197">
        <f>SUM(P277:P291)</f>
        <v>0</v>
      </c>
      <c r="Q276" s="196"/>
      <c r="R276" s="197">
        <f>SUM(R277:R291)</f>
        <v>0.21464500000000003</v>
      </c>
      <c r="S276" s="196"/>
      <c r="T276" s="198">
        <f>SUM(T277:T291)</f>
        <v>0.147952</v>
      </c>
      <c r="AR276" s="199" t="s">
        <v>88</v>
      </c>
      <c r="AT276" s="200" t="s">
        <v>77</v>
      </c>
      <c r="AU276" s="200" t="s">
        <v>86</v>
      </c>
      <c r="AY276" s="199" t="s">
        <v>145</v>
      </c>
      <c r="BK276" s="201">
        <f>SUM(BK277:BK291)</f>
        <v>0</v>
      </c>
    </row>
    <row r="277" spans="1:65" s="2" customFormat="1" ht="21.75" customHeight="1">
      <c r="A277" s="34"/>
      <c r="B277" s="35"/>
      <c r="C277" s="202" t="s">
        <v>467</v>
      </c>
      <c r="D277" s="202" t="s">
        <v>146</v>
      </c>
      <c r="E277" s="203" t="s">
        <v>790</v>
      </c>
      <c r="F277" s="204" t="s">
        <v>791</v>
      </c>
      <c r="G277" s="205" t="s">
        <v>251</v>
      </c>
      <c r="H277" s="206">
        <v>3.2</v>
      </c>
      <c r="I277" s="207"/>
      <c r="J277" s="208">
        <f>ROUND(I277*H277,2)</f>
        <v>0</v>
      </c>
      <c r="K277" s="209"/>
      <c r="L277" s="39"/>
      <c r="M277" s="210" t="s">
        <v>1</v>
      </c>
      <c r="N277" s="211" t="s">
        <v>43</v>
      </c>
      <c r="O277" s="71"/>
      <c r="P277" s="212">
        <f>O277*H277</f>
        <v>0</v>
      </c>
      <c r="Q277" s="212">
        <v>0</v>
      </c>
      <c r="R277" s="212">
        <f>Q277*H277</f>
        <v>0</v>
      </c>
      <c r="S277" s="212">
        <v>1.91E-3</v>
      </c>
      <c r="T277" s="213">
        <f>S277*H277</f>
        <v>6.1120000000000002E-3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4" t="s">
        <v>232</v>
      </c>
      <c r="AT277" s="214" t="s">
        <v>146</v>
      </c>
      <c r="AU277" s="214" t="s">
        <v>88</v>
      </c>
      <c r="AY277" s="17" t="s">
        <v>145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7" t="s">
        <v>86</v>
      </c>
      <c r="BK277" s="215">
        <f>ROUND(I277*H277,2)</f>
        <v>0</v>
      </c>
      <c r="BL277" s="17" t="s">
        <v>232</v>
      </c>
      <c r="BM277" s="214" t="s">
        <v>792</v>
      </c>
    </row>
    <row r="278" spans="1:65" s="13" customFormat="1" ht="11.25">
      <c r="B278" s="222"/>
      <c r="C278" s="223"/>
      <c r="D278" s="216" t="s">
        <v>160</v>
      </c>
      <c r="E278" s="224" t="s">
        <v>1</v>
      </c>
      <c r="F278" s="225" t="s">
        <v>793</v>
      </c>
      <c r="G278" s="223"/>
      <c r="H278" s="226">
        <v>3.2</v>
      </c>
      <c r="I278" s="227"/>
      <c r="J278" s="223"/>
      <c r="K278" s="223"/>
      <c r="L278" s="228"/>
      <c r="M278" s="229"/>
      <c r="N278" s="230"/>
      <c r="O278" s="230"/>
      <c r="P278" s="230"/>
      <c r="Q278" s="230"/>
      <c r="R278" s="230"/>
      <c r="S278" s="230"/>
      <c r="T278" s="231"/>
      <c r="AT278" s="232" t="s">
        <v>160</v>
      </c>
      <c r="AU278" s="232" t="s">
        <v>88</v>
      </c>
      <c r="AV278" s="13" t="s">
        <v>88</v>
      </c>
      <c r="AW278" s="13" t="s">
        <v>34</v>
      </c>
      <c r="AX278" s="13" t="s">
        <v>86</v>
      </c>
      <c r="AY278" s="232" t="s">
        <v>145</v>
      </c>
    </row>
    <row r="279" spans="1:65" s="2" customFormat="1" ht="21.75" customHeight="1">
      <c r="A279" s="34"/>
      <c r="B279" s="35"/>
      <c r="C279" s="202" t="s">
        <v>472</v>
      </c>
      <c r="D279" s="202" t="s">
        <v>146</v>
      </c>
      <c r="E279" s="203" t="s">
        <v>794</v>
      </c>
      <c r="F279" s="204" t="s">
        <v>795</v>
      </c>
      <c r="G279" s="205" t="s">
        <v>251</v>
      </c>
      <c r="H279" s="206">
        <v>3.2</v>
      </c>
      <c r="I279" s="207"/>
      <c r="J279" s="208">
        <f>ROUND(I279*H279,2)</f>
        <v>0</v>
      </c>
      <c r="K279" s="209"/>
      <c r="L279" s="39"/>
      <c r="M279" s="210" t="s">
        <v>1</v>
      </c>
      <c r="N279" s="211" t="s">
        <v>43</v>
      </c>
      <c r="O279" s="71"/>
      <c r="P279" s="212">
        <f>O279*H279</f>
        <v>0</v>
      </c>
      <c r="Q279" s="212">
        <v>4.2500000000000003E-3</v>
      </c>
      <c r="R279" s="212">
        <f>Q279*H279</f>
        <v>1.3600000000000001E-2</v>
      </c>
      <c r="S279" s="212">
        <v>0</v>
      </c>
      <c r="T279" s="21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4" t="s">
        <v>232</v>
      </c>
      <c r="AT279" s="214" t="s">
        <v>146</v>
      </c>
      <c r="AU279" s="214" t="s">
        <v>88</v>
      </c>
      <c r="AY279" s="17" t="s">
        <v>145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7" t="s">
        <v>86</v>
      </c>
      <c r="BK279" s="215">
        <f>ROUND(I279*H279,2)</f>
        <v>0</v>
      </c>
      <c r="BL279" s="17" t="s">
        <v>232</v>
      </c>
      <c r="BM279" s="214" t="s">
        <v>796</v>
      </c>
    </row>
    <row r="280" spans="1:65" s="2" customFormat="1" ht="78">
      <c r="A280" s="34"/>
      <c r="B280" s="35"/>
      <c r="C280" s="36"/>
      <c r="D280" s="216" t="s">
        <v>150</v>
      </c>
      <c r="E280" s="36"/>
      <c r="F280" s="217" t="s">
        <v>369</v>
      </c>
      <c r="G280" s="36"/>
      <c r="H280" s="36"/>
      <c r="I280" s="115"/>
      <c r="J280" s="36"/>
      <c r="K280" s="36"/>
      <c r="L280" s="39"/>
      <c r="M280" s="218"/>
      <c r="N280" s="219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150</v>
      </c>
      <c r="AU280" s="17" t="s">
        <v>88</v>
      </c>
    </row>
    <row r="281" spans="1:65" s="2" customFormat="1" ht="21.75" customHeight="1">
      <c r="A281" s="34"/>
      <c r="B281" s="35"/>
      <c r="C281" s="202" t="s">
        <v>476</v>
      </c>
      <c r="D281" s="202" t="s">
        <v>146</v>
      </c>
      <c r="E281" s="203" t="s">
        <v>797</v>
      </c>
      <c r="F281" s="204" t="s">
        <v>798</v>
      </c>
      <c r="G281" s="205" t="s">
        <v>167</v>
      </c>
      <c r="H281" s="206">
        <v>1</v>
      </c>
      <c r="I281" s="207"/>
      <c r="J281" s="208">
        <f>ROUND(I281*H281,2)</f>
        <v>0</v>
      </c>
      <c r="K281" s="209"/>
      <c r="L281" s="39"/>
      <c r="M281" s="210" t="s">
        <v>1</v>
      </c>
      <c r="N281" s="211" t="s">
        <v>43</v>
      </c>
      <c r="O281" s="71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4" t="s">
        <v>232</v>
      </c>
      <c r="AT281" s="214" t="s">
        <v>146</v>
      </c>
      <c r="AU281" s="214" t="s">
        <v>88</v>
      </c>
      <c r="AY281" s="17" t="s">
        <v>145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7" t="s">
        <v>86</v>
      </c>
      <c r="BK281" s="215">
        <f>ROUND(I281*H281,2)</f>
        <v>0</v>
      </c>
      <c r="BL281" s="17" t="s">
        <v>232</v>
      </c>
      <c r="BM281" s="214" t="s">
        <v>799</v>
      </c>
    </row>
    <row r="282" spans="1:65" s="2" customFormat="1" ht="33" customHeight="1">
      <c r="A282" s="34"/>
      <c r="B282" s="35"/>
      <c r="C282" s="202" t="s">
        <v>482</v>
      </c>
      <c r="D282" s="202" t="s">
        <v>146</v>
      </c>
      <c r="E282" s="203" t="s">
        <v>800</v>
      </c>
      <c r="F282" s="204" t="s">
        <v>801</v>
      </c>
      <c r="G282" s="205" t="s">
        <v>251</v>
      </c>
      <c r="H282" s="206">
        <v>41.5</v>
      </c>
      <c r="I282" s="207"/>
      <c r="J282" s="208">
        <f>ROUND(I282*H282,2)</f>
        <v>0</v>
      </c>
      <c r="K282" s="209"/>
      <c r="L282" s="39"/>
      <c r="M282" s="210" t="s">
        <v>1</v>
      </c>
      <c r="N282" s="211" t="s">
        <v>43</v>
      </c>
      <c r="O282" s="71"/>
      <c r="P282" s="212">
        <f>O282*H282</f>
        <v>0</v>
      </c>
      <c r="Q282" s="212">
        <v>2.9099999999999998E-3</v>
      </c>
      <c r="R282" s="212">
        <f>Q282*H282</f>
        <v>0.120765</v>
      </c>
      <c r="S282" s="212">
        <v>0</v>
      </c>
      <c r="T282" s="21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4" t="s">
        <v>232</v>
      </c>
      <c r="AT282" s="214" t="s">
        <v>146</v>
      </c>
      <c r="AU282" s="214" t="s">
        <v>88</v>
      </c>
      <c r="AY282" s="17" t="s">
        <v>145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7" t="s">
        <v>86</v>
      </c>
      <c r="BK282" s="215">
        <f>ROUND(I282*H282,2)</f>
        <v>0</v>
      </c>
      <c r="BL282" s="17" t="s">
        <v>232</v>
      </c>
      <c r="BM282" s="214" t="s">
        <v>802</v>
      </c>
    </row>
    <row r="283" spans="1:65" s="13" customFormat="1" ht="11.25">
      <c r="B283" s="222"/>
      <c r="C283" s="223"/>
      <c r="D283" s="216" t="s">
        <v>160</v>
      </c>
      <c r="E283" s="224" t="s">
        <v>1</v>
      </c>
      <c r="F283" s="225" t="s">
        <v>803</v>
      </c>
      <c r="G283" s="223"/>
      <c r="H283" s="226">
        <v>20.7</v>
      </c>
      <c r="I283" s="227"/>
      <c r="J283" s="223"/>
      <c r="K283" s="223"/>
      <c r="L283" s="228"/>
      <c r="M283" s="229"/>
      <c r="N283" s="230"/>
      <c r="O283" s="230"/>
      <c r="P283" s="230"/>
      <c r="Q283" s="230"/>
      <c r="R283" s="230"/>
      <c r="S283" s="230"/>
      <c r="T283" s="231"/>
      <c r="AT283" s="232" t="s">
        <v>160</v>
      </c>
      <c r="AU283" s="232" t="s">
        <v>88</v>
      </c>
      <c r="AV283" s="13" t="s">
        <v>88</v>
      </c>
      <c r="AW283" s="13" t="s">
        <v>34</v>
      </c>
      <c r="AX283" s="13" t="s">
        <v>78</v>
      </c>
      <c r="AY283" s="232" t="s">
        <v>145</v>
      </c>
    </row>
    <row r="284" spans="1:65" s="13" customFormat="1" ht="11.25">
      <c r="B284" s="222"/>
      <c r="C284" s="223"/>
      <c r="D284" s="216" t="s">
        <v>160</v>
      </c>
      <c r="E284" s="224" t="s">
        <v>1</v>
      </c>
      <c r="F284" s="225" t="s">
        <v>804</v>
      </c>
      <c r="G284" s="223"/>
      <c r="H284" s="226">
        <v>2.9</v>
      </c>
      <c r="I284" s="227"/>
      <c r="J284" s="223"/>
      <c r="K284" s="223"/>
      <c r="L284" s="228"/>
      <c r="M284" s="229"/>
      <c r="N284" s="230"/>
      <c r="O284" s="230"/>
      <c r="P284" s="230"/>
      <c r="Q284" s="230"/>
      <c r="R284" s="230"/>
      <c r="S284" s="230"/>
      <c r="T284" s="231"/>
      <c r="AT284" s="232" t="s">
        <v>160</v>
      </c>
      <c r="AU284" s="232" t="s">
        <v>88</v>
      </c>
      <c r="AV284" s="13" t="s">
        <v>88</v>
      </c>
      <c r="AW284" s="13" t="s">
        <v>34</v>
      </c>
      <c r="AX284" s="13" t="s">
        <v>78</v>
      </c>
      <c r="AY284" s="232" t="s">
        <v>145</v>
      </c>
    </row>
    <row r="285" spans="1:65" s="13" customFormat="1" ht="11.25">
      <c r="B285" s="222"/>
      <c r="C285" s="223"/>
      <c r="D285" s="216" t="s">
        <v>160</v>
      </c>
      <c r="E285" s="224" t="s">
        <v>1</v>
      </c>
      <c r="F285" s="225" t="s">
        <v>805</v>
      </c>
      <c r="G285" s="223"/>
      <c r="H285" s="226">
        <v>16.100000000000001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160</v>
      </c>
      <c r="AU285" s="232" t="s">
        <v>88</v>
      </c>
      <c r="AV285" s="13" t="s">
        <v>88</v>
      </c>
      <c r="AW285" s="13" t="s">
        <v>34</v>
      </c>
      <c r="AX285" s="13" t="s">
        <v>78</v>
      </c>
      <c r="AY285" s="232" t="s">
        <v>145</v>
      </c>
    </row>
    <row r="286" spans="1:65" s="13" customFormat="1" ht="11.25">
      <c r="B286" s="222"/>
      <c r="C286" s="223"/>
      <c r="D286" s="216" t="s">
        <v>160</v>
      </c>
      <c r="E286" s="224" t="s">
        <v>1</v>
      </c>
      <c r="F286" s="225" t="s">
        <v>806</v>
      </c>
      <c r="G286" s="223"/>
      <c r="H286" s="226">
        <v>1.8</v>
      </c>
      <c r="I286" s="227"/>
      <c r="J286" s="223"/>
      <c r="K286" s="223"/>
      <c r="L286" s="228"/>
      <c r="M286" s="229"/>
      <c r="N286" s="230"/>
      <c r="O286" s="230"/>
      <c r="P286" s="230"/>
      <c r="Q286" s="230"/>
      <c r="R286" s="230"/>
      <c r="S286" s="230"/>
      <c r="T286" s="231"/>
      <c r="AT286" s="232" t="s">
        <v>160</v>
      </c>
      <c r="AU286" s="232" t="s">
        <v>88</v>
      </c>
      <c r="AV286" s="13" t="s">
        <v>88</v>
      </c>
      <c r="AW286" s="13" t="s">
        <v>34</v>
      </c>
      <c r="AX286" s="13" t="s">
        <v>78</v>
      </c>
      <c r="AY286" s="232" t="s">
        <v>145</v>
      </c>
    </row>
    <row r="287" spans="1:65" s="14" customFormat="1" ht="11.25">
      <c r="B287" s="233"/>
      <c r="C287" s="234"/>
      <c r="D287" s="216" t="s">
        <v>160</v>
      </c>
      <c r="E287" s="235" t="s">
        <v>1</v>
      </c>
      <c r="F287" s="236" t="s">
        <v>164</v>
      </c>
      <c r="G287" s="234"/>
      <c r="H287" s="237">
        <v>41.5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AT287" s="243" t="s">
        <v>160</v>
      </c>
      <c r="AU287" s="243" t="s">
        <v>88</v>
      </c>
      <c r="AV287" s="14" t="s">
        <v>144</v>
      </c>
      <c r="AW287" s="14" t="s">
        <v>34</v>
      </c>
      <c r="AX287" s="14" t="s">
        <v>86</v>
      </c>
      <c r="AY287" s="243" t="s">
        <v>145</v>
      </c>
    </row>
    <row r="288" spans="1:65" s="2" customFormat="1" ht="16.5" customHeight="1">
      <c r="A288" s="34"/>
      <c r="B288" s="35"/>
      <c r="C288" s="202" t="s">
        <v>486</v>
      </c>
      <c r="D288" s="202" t="s">
        <v>146</v>
      </c>
      <c r="E288" s="203" t="s">
        <v>807</v>
      </c>
      <c r="F288" s="204" t="s">
        <v>808</v>
      </c>
      <c r="G288" s="205" t="s">
        <v>251</v>
      </c>
      <c r="H288" s="206">
        <v>36</v>
      </c>
      <c r="I288" s="207"/>
      <c r="J288" s="208">
        <f>ROUND(I288*H288,2)</f>
        <v>0</v>
      </c>
      <c r="K288" s="209"/>
      <c r="L288" s="39"/>
      <c r="M288" s="210" t="s">
        <v>1</v>
      </c>
      <c r="N288" s="211" t="s">
        <v>43</v>
      </c>
      <c r="O288" s="71"/>
      <c r="P288" s="212">
        <f>O288*H288</f>
        <v>0</v>
      </c>
      <c r="Q288" s="212">
        <v>0</v>
      </c>
      <c r="R288" s="212">
        <f>Q288*H288</f>
        <v>0</v>
      </c>
      <c r="S288" s="212">
        <v>3.9399999999999999E-3</v>
      </c>
      <c r="T288" s="213">
        <f>S288*H288</f>
        <v>0.14183999999999999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4" t="s">
        <v>232</v>
      </c>
      <c r="AT288" s="214" t="s">
        <v>146</v>
      </c>
      <c r="AU288" s="214" t="s">
        <v>88</v>
      </c>
      <c r="AY288" s="17" t="s">
        <v>145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7" t="s">
        <v>86</v>
      </c>
      <c r="BK288" s="215">
        <f>ROUND(I288*H288,2)</f>
        <v>0</v>
      </c>
      <c r="BL288" s="17" t="s">
        <v>232</v>
      </c>
      <c r="BM288" s="214" t="s">
        <v>809</v>
      </c>
    </row>
    <row r="289" spans="1:65" s="13" customFormat="1" ht="11.25">
      <c r="B289" s="222"/>
      <c r="C289" s="223"/>
      <c r="D289" s="216" t="s">
        <v>160</v>
      </c>
      <c r="E289" s="224" t="s">
        <v>1</v>
      </c>
      <c r="F289" s="225" t="s">
        <v>810</v>
      </c>
      <c r="G289" s="223"/>
      <c r="H289" s="226">
        <v>36</v>
      </c>
      <c r="I289" s="227"/>
      <c r="J289" s="223"/>
      <c r="K289" s="223"/>
      <c r="L289" s="228"/>
      <c r="M289" s="229"/>
      <c r="N289" s="230"/>
      <c r="O289" s="230"/>
      <c r="P289" s="230"/>
      <c r="Q289" s="230"/>
      <c r="R289" s="230"/>
      <c r="S289" s="230"/>
      <c r="T289" s="231"/>
      <c r="AT289" s="232" t="s">
        <v>160</v>
      </c>
      <c r="AU289" s="232" t="s">
        <v>88</v>
      </c>
      <c r="AV289" s="13" t="s">
        <v>88</v>
      </c>
      <c r="AW289" s="13" t="s">
        <v>34</v>
      </c>
      <c r="AX289" s="13" t="s">
        <v>86</v>
      </c>
      <c r="AY289" s="232" t="s">
        <v>145</v>
      </c>
    </row>
    <row r="290" spans="1:65" s="2" customFormat="1" ht="21.75" customHeight="1">
      <c r="A290" s="34"/>
      <c r="B290" s="35"/>
      <c r="C290" s="202" t="s">
        <v>490</v>
      </c>
      <c r="D290" s="202" t="s">
        <v>146</v>
      </c>
      <c r="E290" s="203" t="s">
        <v>811</v>
      </c>
      <c r="F290" s="204" t="s">
        <v>812</v>
      </c>
      <c r="G290" s="205" t="s">
        <v>251</v>
      </c>
      <c r="H290" s="206">
        <v>36</v>
      </c>
      <c r="I290" s="207"/>
      <c r="J290" s="208">
        <f>ROUND(I290*H290,2)</f>
        <v>0</v>
      </c>
      <c r="K290" s="209"/>
      <c r="L290" s="39"/>
      <c r="M290" s="210" t="s">
        <v>1</v>
      </c>
      <c r="N290" s="211" t="s">
        <v>43</v>
      </c>
      <c r="O290" s="71"/>
      <c r="P290" s="212">
        <f>O290*H290</f>
        <v>0</v>
      </c>
      <c r="Q290" s="212">
        <v>2.2300000000000002E-3</v>
      </c>
      <c r="R290" s="212">
        <f>Q290*H290</f>
        <v>8.0280000000000004E-2</v>
      </c>
      <c r="S290" s="212">
        <v>0</v>
      </c>
      <c r="T290" s="21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4" t="s">
        <v>232</v>
      </c>
      <c r="AT290" s="214" t="s">
        <v>146</v>
      </c>
      <c r="AU290" s="214" t="s">
        <v>88</v>
      </c>
      <c r="AY290" s="17" t="s">
        <v>145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7" t="s">
        <v>86</v>
      </c>
      <c r="BK290" s="215">
        <f>ROUND(I290*H290,2)</f>
        <v>0</v>
      </c>
      <c r="BL290" s="17" t="s">
        <v>232</v>
      </c>
      <c r="BM290" s="214" t="s">
        <v>813</v>
      </c>
    </row>
    <row r="291" spans="1:65" s="2" customFormat="1" ht="21.75" customHeight="1">
      <c r="A291" s="34"/>
      <c r="B291" s="35"/>
      <c r="C291" s="202" t="s">
        <v>494</v>
      </c>
      <c r="D291" s="202" t="s">
        <v>146</v>
      </c>
      <c r="E291" s="203" t="s">
        <v>458</v>
      </c>
      <c r="F291" s="204" t="s">
        <v>459</v>
      </c>
      <c r="G291" s="205" t="s">
        <v>347</v>
      </c>
      <c r="H291" s="266"/>
      <c r="I291" s="207"/>
      <c r="J291" s="208">
        <f>ROUND(I291*H291,2)</f>
        <v>0</v>
      </c>
      <c r="K291" s="209"/>
      <c r="L291" s="39"/>
      <c r="M291" s="210" t="s">
        <v>1</v>
      </c>
      <c r="N291" s="211" t="s">
        <v>43</v>
      </c>
      <c r="O291" s="71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4" t="s">
        <v>232</v>
      </c>
      <c r="AT291" s="214" t="s">
        <v>146</v>
      </c>
      <c r="AU291" s="214" t="s">
        <v>88</v>
      </c>
      <c r="AY291" s="17" t="s">
        <v>145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7" t="s">
        <v>86</v>
      </c>
      <c r="BK291" s="215">
        <f>ROUND(I291*H291,2)</f>
        <v>0</v>
      </c>
      <c r="BL291" s="17" t="s">
        <v>232</v>
      </c>
      <c r="BM291" s="214" t="s">
        <v>814</v>
      </c>
    </row>
    <row r="292" spans="1:65" s="12" customFormat="1" ht="22.9" customHeight="1">
      <c r="B292" s="188"/>
      <c r="C292" s="189"/>
      <c r="D292" s="190" t="s">
        <v>77</v>
      </c>
      <c r="E292" s="220" t="s">
        <v>815</v>
      </c>
      <c r="F292" s="220" t="s">
        <v>816</v>
      </c>
      <c r="G292" s="189"/>
      <c r="H292" s="189"/>
      <c r="I292" s="192"/>
      <c r="J292" s="221">
        <f>BK292</f>
        <v>0</v>
      </c>
      <c r="K292" s="189"/>
      <c r="L292" s="194"/>
      <c r="M292" s="195"/>
      <c r="N292" s="196"/>
      <c r="O292" s="196"/>
      <c r="P292" s="197">
        <f>SUM(P293:P338)</f>
        <v>0</v>
      </c>
      <c r="Q292" s="196"/>
      <c r="R292" s="197">
        <f>SUM(R293:R338)</f>
        <v>1.5314098000000005</v>
      </c>
      <c r="S292" s="196"/>
      <c r="T292" s="198">
        <f>SUM(T293:T338)</f>
        <v>0.123</v>
      </c>
      <c r="AR292" s="199" t="s">
        <v>88</v>
      </c>
      <c r="AT292" s="200" t="s">
        <v>77</v>
      </c>
      <c r="AU292" s="200" t="s">
        <v>86</v>
      </c>
      <c r="AY292" s="199" t="s">
        <v>145</v>
      </c>
      <c r="BK292" s="201">
        <f>SUM(BK293:BK338)</f>
        <v>0</v>
      </c>
    </row>
    <row r="293" spans="1:65" s="2" customFormat="1" ht="21.75" customHeight="1">
      <c r="A293" s="34"/>
      <c r="B293" s="35"/>
      <c r="C293" s="202" t="s">
        <v>499</v>
      </c>
      <c r="D293" s="202" t="s">
        <v>146</v>
      </c>
      <c r="E293" s="203" t="s">
        <v>817</v>
      </c>
      <c r="F293" s="204" t="s">
        <v>818</v>
      </c>
      <c r="G293" s="205" t="s">
        <v>187</v>
      </c>
      <c r="H293" s="206">
        <v>71.73</v>
      </c>
      <c r="I293" s="207"/>
      <c r="J293" s="208">
        <f>ROUND(I293*H293,2)</f>
        <v>0</v>
      </c>
      <c r="K293" s="209"/>
      <c r="L293" s="39"/>
      <c r="M293" s="210" t="s">
        <v>1</v>
      </c>
      <c r="N293" s="211" t="s">
        <v>43</v>
      </c>
      <c r="O293" s="71"/>
      <c r="P293" s="212">
        <f>O293*H293</f>
        <v>0</v>
      </c>
      <c r="Q293" s="212">
        <v>2.5999999999999998E-4</v>
      </c>
      <c r="R293" s="212">
        <f>Q293*H293</f>
        <v>1.8649800000000001E-2</v>
      </c>
      <c r="S293" s="212">
        <v>0</v>
      </c>
      <c r="T293" s="21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4" t="s">
        <v>232</v>
      </c>
      <c r="AT293" s="214" t="s">
        <v>146</v>
      </c>
      <c r="AU293" s="214" t="s">
        <v>88</v>
      </c>
      <c r="AY293" s="17" t="s">
        <v>145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7" t="s">
        <v>86</v>
      </c>
      <c r="BK293" s="215">
        <f>ROUND(I293*H293,2)</f>
        <v>0</v>
      </c>
      <c r="BL293" s="17" t="s">
        <v>232</v>
      </c>
      <c r="BM293" s="214" t="s">
        <v>819</v>
      </c>
    </row>
    <row r="294" spans="1:65" s="2" customFormat="1" ht="19.5">
      <c r="A294" s="34"/>
      <c r="B294" s="35"/>
      <c r="C294" s="36"/>
      <c r="D294" s="216" t="s">
        <v>150</v>
      </c>
      <c r="E294" s="36"/>
      <c r="F294" s="217" t="s">
        <v>820</v>
      </c>
      <c r="G294" s="36"/>
      <c r="H294" s="36"/>
      <c r="I294" s="115"/>
      <c r="J294" s="36"/>
      <c r="K294" s="36"/>
      <c r="L294" s="39"/>
      <c r="M294" s="218"/>
      <c r="N294" s="219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150</v>
      </c>
      <c r="AU294" s="17" t="s">
        <v>88</v>
      </c>
    </row>
    <row r="295" spans="1:65" s="13" customFormat="1" ht="11.25">
      <c r="B295" s="222"/>
      <c r="C295" s="223"/>
      <c r="D295" s="216" t="s">
        <v>160</v>
      </c>
      <c r="E295" s="224" t="s">
        <v>1</v>
      </c>
      <c r="F295" s="225" t="s">
        <v>821</v>
      </c>
      <c r="G295" s="223"/>
      <c r="H295" s="226">
        <v>71.73</v>
      </c>
      <c r="I295" s="227"/>
      <c r="J295" s="223"/>
      <c r="K295" s="223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160</v>
      </c>
      <c r="AU295" s="232" t="s">
        <v>88</v>
      </c>
      <c r="AV295" s="13" t="s">
        <v>88</v>
      </c>
      <c r="AW295" s="13" t="s">
        <v>34</v>
      </c>
      <c r="AX295" s="13" t="s">
        <v>86</v>
      </c>
      <c r="AY295" s="232" t="s">
        <v>145</v>
      </c>
    </row>
    <row r="296" spans="1:65" s="2" customFormat="1" ht="66.75" customHeight="1">
      <c r="A296" s="34"/>
      <c r="B296" s="35"/>
      <c r="C296" s="244" t="s">
        <v>505</v>
      </c>
      <c r="D296" s="244" t="s">
        <v>237</v>
      </c>
      <c r="E296" s="245" t="s">
        <v>822</v>
      </c>
      <c r="F296" s="246" t="s">
        <v>823</v>
      </c>
      <c r="G296" s="247" t="s">
        <v>167</v>
      </c>
      <c r="H296" s="248">
        <v>22</v>
      </c>
      <c r="I296" s="249"/>
      <c r="J296" s="250">
        <f>ROUND(I296*H296,2)</f>
        <v>0</v>
      </c>
      <c r="K296" s="251"/>
      <c r="L296" s="252"/>
      <c r="M296" s="253" t="s">
        <v>1</v>
      </c>
      <c r="N296" s="254" t="s">
        <v>43</v>
      </c>
      <c r="O296" s="71"/>
      <c r="P296" s="212">
        <f>O296*H296</f>
        <v>0</v>
      </c>
      <c r="Q296" s="212">
        <v>2.8000000000000001E-2</v>
      </c>
      <c r="R296" s="212">
        <f>Q296*H296</f>
        <v>0.61599999999999999</v>
      </c>
      <c r="S296" s="212">
        <v>0</v>
      </c>
      <c r="T296" s="21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4" t="s">
        <v>240</v>
      </c>
      <c r="AT296" s="214" t="s">
        <v>237</v>
      </c>
      <c r="AU296" s="214" t="s">
        <v>88</v>
      </c>
      <c r="AY296" s="17" t="s">
        <v>145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7" t="s">
        <v>86</v>
      </c>
      <c r="BK296" s="215">
        <f>ROUND(I296*H296,2)</f>
        <v>0</v>
      </c>
      <c r="BL296" s="17" t="s">
        <v>232</v>
      </c>
      <c r="BM296" s="214" t="s">
        <v>824</v>
      </c>
    </row>
    <row r="297" spans="1:65" s="2" customFormat="1" ht="107.25">
      <c r="A297" s="34"/>
      <c r="B297" s="35"/>
      <c r="C297" s="36"/>
      <c r="D297" s="216" t="s">
        <v>150</v>
      </c>
      <c r="E297" s="36"/>
      <c r="F297" s="217" t="s">
        <v>825</v>
      </c>
      <c r="G297" s="36"/>
      <c r="H297" s="36"/>
      <c r="I297" s="115"/>
      <c r="J297" s="36"/>
      <c r="K297" s="36"/>
      <c r="L297" s="39"/>
      <c r="M297" s="218"/>
      <c r="N297" s="219"/>
      <c r="O297" s="71"/>
      <c r="P297" s="71"/>
      <c r="Q297" s="71"/>
      <c r="R297" s="71"/>
      <c r="S297" s="71"/>
      <c r="T297" s="72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150</v>
      </c>
      <c r="AU297" s="17" t="s">
        <v>88</v>
      </c>
    </row>
    <row r="298" spans="1:65" s="13" customFormat="1" ht="11.25">
      <c r="B298" s="222"/>
      <c r="C298" s="223"/>
      <c r="D298" s="216" t="s">
        <v>160</v>
      </c>
      <c r="E298" s="224" t="s">
        <v>1</v>
      </c>
      <c r="F298" s="225" t="s">
        <v>826</v>
      </c>
      <c r="G298" s="223"/>
      <c r="H298" s="226">
        <v>9</v>
      </c>
      <c r="I298" s="227"/>
      <c r="J298" s="223"/>
      <c r="K298" s="223"/>
      <c r="L298" s="228"/>
      <c r="M298" s="229"/>
      <c r="N298" s="230"/>
      <c r="O298" s="230"/>
      <c r="P298" s="230"/>
      <c r="Q298" s="230"/>
      <c r="R298" s="230"/>
      <c r="S298" s="230"/>
      <c r="T298" s="231"/>
      <c r="AT298" s="232" t="s">
        <v>160</v>
      </c>
      <c r="AU298" s="232" t="s">
        <v>88</v>
      </c>
      <c r="AV298" s="13" t="s">
        <v>88</v>
      </c>
      <c r="AW298" s="13" t="s">
        <v>34</v>
      </c>
      <c r="AX298" s="13" t="s">
        <v>78</v>
      </c>
      <c r="AY298" s="232" t="s">
        <v>145</v>
      </c>
    </row>
    <row r="299" spans="1:65" s="13" customFormat="1" ht="11.25">
      <c r="B299" s="222"/>
      <c r="C299" s="223"/>
      <c r="D299" s="216" t="s">
        <v>160</v>
      </c>
      <c r="E299" s="224" t="s">
        <v>1</v>
      </c>
      <c r="F299" s="225" t="s">
        <v>827</v>
      </c>
      <c r="G299" s="223"/>
      <c r="H299" s="226">
        <v>1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160</v>
      </c>
      <c r="AU299" s="232" t="s">
        <v>88</v>
      </c>
      <c r="AV299" s="13" t="s">
        <v>88</v>
      </c>
      <c r="AW299" s="13" t="s">
        <v>34</v>
      </c>
      <c r="AX299" s="13" t="s">
        <v>78</v>
      </c>
      <c r="AY299" s="232" t="s">
        <v>145</v>
      </c>
    </row>
    <row r="300" spans="1:65" s="13" customFormat="1" ht="11.25">
      <c r="B300" s="222"/>
      <c r="C300" s="223"/>
      <c r="D300" s="216" t="s">
        <v>160</v>
      </c>
      <c r="E300" s="224" t="s">
        <v>1</v>
      </c>
      <c r="F300" s="225" t="s">
        <v>828</v>
      </c>
      <c r="G300" s="223"/>
      <c r="H300" s="226">
        <v>12</v>
      </c>
      <c r="I300" s="227"/>
      <c r="J300" s="223"/>
      <c r="K300" s="223"/>
      <c r="L300" s="228"/>
      <c r="M300" s="229"/>
      <c r="N300" s="230"/>
      <c r="O300" s="230"/>
      <c r="P300" s="230"/>
      <c r="Q300" s="230"/>
      <c r="R300" s="230"/>
      <c r="S300" s="230"/>
      <c r="T300" s="231"/>
      <c r="AT300" s="232" t="s">
        <v>160</v>
      </c>
      <c r="AU300" s="232" t="s">
        <v>88</v>
      </c>
      <c r="AV300" s="13" t="s">
        <v>88</v>
      </c>
      <c r="AW300" s="13" t="s">
        <v>34</v>
      </c>
      <c r="AX300" s="13" t="s">
        <v>78</v>
      </c>
      <c r="AY300" s="232" t="s">
        <v>145</v>
      </c>
    </row>
    <row r="301" spans="1:65" s="14" customFormat="1" ht="11.25">
      <c r="B301" s="233"/>
      <c r="C301" s="234"/>
      <c r="D301" s="216" t="s">
        <v>160</v>
      </c>
      <c r="E301" s="235" t="s">
        <v>1</v>
      </c>
      <c r="F301" s="236" t="s">
        <v>164</v>
      </c>
      <c r="G301" s="234"/>
      <c r="H301" s="237">
        <v>22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AT301" s="243" t="s">
        <v>160</v>
      </c>
      <c r="AU301" s="243" t="s">
        <v>88</v>
      </c>
      <c r="AV301" s="14" t="s">
        <v>144</v>
      </c>
      <c r="AW301" s="14" t="s">
        <v>34</v>
      </c>
      <c r="AX301" s="14" t="s">
        <v>86</v>
      </c>
      <c r="AY301" s="243" t="s">
        <v>145</v>
      </c>
    </row>
    <row r="302" spans="1:65" s="2" customFormat="1" ht="66.75" customHeight="1">
      <c r="A302" s="34"/>
      <c r="B302" s="35"/>
      <c r="C302" s="244" t="s">
        <v>511</v>
      </c>
      <c r="D302" s="244" t="s">
        <v>237</v>
      </c>
      <c r="E302" s="245" t="s">
        <v>829</v>
      </c>
      <c r="F302" s="246" t="s">
        <v>830</v>
      </c>
      <c r="G302" s="247" t="s">
        <v>167</v>
      </c>
      <c r="H302" s="248">
        <v>2</v>
      </c>
      <c r="I302" s="249"/>
      <c r="J302" s="250">
        <f>ROUND(I302*H302,2)</f>
        <v>0</v>
      </c>
      <c r="K302" s="251"/>
      <c r="L302" s="252"/>
      <c r="M302" s="253" t="s">
        <v>1</v>
      </c>
      <c r="N302" s="254" t="s">
        <v>43</v>
      </c>
      <c r="O302" s="71"/>
      <c r="P302" s="212">
        <f>O302*H302</f>
        <v>0</v>
      </c>
      <c r="Q302" s="212">
        <v>2.8000000000000001E-2</v>
      </c>
      <c r="R302" s="212">
        <f>Q302*H302</f>
        <v>5.6000000000000001E-2</v>
      </c>
      <c r="S302" s="212">
        <v>0</v>
      </c>
      <c r="T302" s="21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4" t="s">
        <v>240</v>
      </c>
      <c r="AT302" s="214" t="s">
        <v>237</v>
      </c>
      <c r="AU302" s="214" t="s">
        <v>88</v>
      </c>
      <c r="AY302" s="17" t="s">
        <v>145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7" t="s">
        <v>86</v>
      </c>
      <c r="BK302" s="215">
        <f>ROUND(I302*H302,2)</f>
        <v>0</v>
      </c>
      <c r="BL302" s="17" t="s">
        <v>232</v>
      </c>
      <c r="BM302" s="214" t="s">
        <v>831</v>
      </c>
    </row>
    <row r="303" spans="1:65" s="2" customFormat="1" ht="107.25">
      <c r="A303" s="34"/>
      <c r="B303" s="35"/>
      <c r="C303" s="36"/>
      <c r="D303" s="216" t="s">
        <v>150</v>
      </c>
      <c r="E303" s="36"/>
      <c r="F303" s="217" t="s">
        <v>825</v>
      </c>
      <c r="G303" s="36"/>
      <c r="H303" s="36"/>
      <c r="I303" s="115"/>
      <c r="J303" s="36"/>
      <c r="K303" s="36"/>
      <c r="L303" s="39"/>
      <c r="M303" s="218"/>
      <c r="N303" s="219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150</v>
      </c>
      <c r="AU303" s="17" t="s">
        <v>88</v>
      </c>
    </row>
    <row r="304" spans="1:65" s="13" customFormat="1" ht="11.25">
      <c r="B304" s="222"/>
      <c r="C304" s="223"/>
      <c r="D304" s="216" t="s">
        <v>160</v>
      </c>
      <c r="E304" s="224" t="s">
        <v>1</v>
      </c>
      <c r="F304" s="225" t="s">
        <v>832</v>
      </c>
      <c r="G304" s="223"/>
      <c r="H304" s="226">
        <v>2</v>
      </c>
      <c r="I304" s="227"/>
      <c r="J304" s="223"/>
      <c r="K304" s="223"/>
      <c r="L304" s="228"/>
      <c r="M304" s="229"/>
      <c r="N304" s="230"/>
      <c r="O304" s="230"/>
      <c r="P304" s="230"/>
      <c r="Q304" s="230"/>
      <c r="R304" s="230"/>
      <c r="S304" s="230"/>
      <c r="T304" s="231"/>
      <c r="AT304" s="232" t="s">
        <v>160</v>
      </c>
      <c r="AU304" s="232" t="s">
        <v>88</v>
      </c>
      <c r="AV304" s="13" t="s">
        <v>88</v>
      </c>
      <c r="AW304" s="13" t="s">
        <v>34</v>
      </c>
      <c r="AX304" s="13" t="s">
        <v>86</v>
      </c>
      <c r="AY304" s="232" t="s">
        <v>145</v>
      </c>
    </row>
    <row r="305" spans="1:65" s="2" customFormat="1" ht="66.75" customHeight="1">
      <c r="A305" s="34"/>
      <c r="B305" s="35"/>
      <c r="C305" s="244" t="s">
        <v>516</v>
      </c>
      <c r="D305" s="244" t="s">
        <v>237</v>
      </c>
      <c r="E305" s="245" t="s">
        <v>833</v>
      </c>
      <c r="F305" s="246" t="s">
        <v>834</v>
      </c>
      <c r="G305" s="247" t="s">
        <v>167</v>
      </c>
      <c r="H305" s="248">
        <v>4</v>
      </c>
      <c r="I305" s="249"/>
      <c r="J305" s="250">
        <f>ROUND(I305*H305,2)</f>
        <v>0</v>
      </c>
      <c r="K305" s="251"/>
      <c r="L305" s="252"/>
      <c r="M305" s="253" t="s">
        <v>1</v>
      </c>
      <c r="N305" s="254" t="s">
        <v>43</v>
      </c>
      <c r="O305" s="71"/>
      <c r="P305" s="212">
        <f>O305*H305</f>
        <v>0</v>
      </c>
      <c r="Q305" s="212">
        <v>2.8000000000000001E-2</v>
      </c>
      <c r="R305" s="212">
        <f>Q305*H305</f>
        <v>0.112</v>
      </c>
      <c r="S305" s="212">
        <v>0</v>
      </c>
      <c r="T305" s="213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4" t="s">
        <v>240</v>
      </c>
      <c r="AT305" s="214" t="s">
        <v>237</v>
      </c>
      <c r="AU305" s="214" t="s">
        <v>88</v>
      </c>
      <c r="AY305" s="17" t="s">
        <v>145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7" t="s">
        <v>86</v>
      </c>
      <c r="BK305" s="215">
        <f>ROUND(I305*H305,2)</f>
        <v>0</v>
      </c>
      <c r="BL305" s="17" t="s">
        <v>232</v>
      </c>
      <c r="BM305" s="214" t="s">
        <v>835</v>
      </c>
    </row>
    <row r="306" spans="1:65" s="2" customFormat="1" ht="126.75">
      <c r="A306" s="34"/>
      <c r="B306" s="35"/>
      <c r="C306" s="36"/>
      <c r="D306" s="216" t="s">
        <v>150</v>
      </c>
      <c r="E306" s="36"/>
      <c r="F306" s="217" t="s">
        <v>836</v>
      </c>
      <c r="G306" s="36"/>
      <c r="H306" s="36"/>
      <c r="I306" s="115"/>
      <c r="J306" s="36"/>
      <c r="K306" s="36"/>
      <c r="L306" s="39"/>
      <c r="M306" s="218"/>
      <c r="N306" s="219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150</v>
      </c>
      <c r="AU306" s="17" t="s">
        <v>88</v>
      </c>
    </row>
    <row r="307" spans="1:65" s="13" customFormat="1" ht="11.25">
      <c r="B307" s="222"/>
      <c r="C307" s="223"/>
      <c r="D307" s="216" t="s">
        <v>160</v>
      </c>
      <c r="E307" s="224" t="s">
        <v>1</v>
      </c>
      <c r="F307" s="225" t="s">
        <v>837</v>
      </c>
      <c r="G307" s="223"/>
      <c r="H307" s="226">
        <v>3</v>
      </c>
      <c r="I307" s="227"/>
      <c r="J307" s="223"/>
      <c r="K307" s="223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160</v>
      </c>
      <c r="AU307" s="232" t="s">
        <v>88</v>
      </c>
      <c r="AV307" s="13" t="s">
        <v>88</v>
      </c>
      <c r="AW307" s="13" t="s">
        <v>34</v>
      </c>
      <c r="AX307" s="13" t="s">
        <v>78</v>
      </c>
      <c r="AY307" s="232" t="s">
        <v>145</v>
      </c>
    </row>
    <row r="308" spans="1:65" s="13" customFormat="1" ht="11.25">
      <c r="B308" s="222"/>
      <c r="C308" s="223"/>
      <c r="D308" s="216" t="s">
        <v>160</v>
      </c>
      <c r="E308" s="224" t="s">
        <v>1</v>
      </c>
      <c r="F308" s="225" t="s">
        <v>838</v>
      </c>
      <c r="G308" s="223"/>
      <c r="H308" s="226">
        <v>1</v>
      </c>
      <c r="I308" s="227"/>
      <c r="J308" s="223"/>
      <c r="K308" s="223"/>
      <c r="L308" s="228"/>
      <c r="M308" s="229"/>
      <c r="N308" s="230"/>
      <c r="O308" s="230"/>
      <c r="P308" s="230"/>
      <c r="Q308" s="230"/>
      <c r="R308" s="230"/>
      <c r="S308" s="230"/>
      <c r="T308" s="231"/>
      <c r="AT308" s="232" t="s">
        <v>160</v>
      </c>
      <c r="AU308" s="232" t="s">
        <v>88</v>
      </c>
      <c r="AV308" s="13" t="s">
        <v>88</v>
      </c>
      <c r="AW308" s="13" t="s">
        <v>34</v>
      </c>
      <c r="AX308" s="13" t="s">
        <v>78</v>
      </c>
      <c r="AY308" s="232" t="s">
        <v>145</v>
      </c>
    </row>
    <row r="309" spans="1:65" s="14" customFormat="1" ht="11.25">
      <c r="B309" s="233"/>
      <c r="C309" s="234"/>
      <c r="D309" s="216" t="s">
        <v>160</v>
      </c>
      <c r="E309" s="235" t="s">
        <v>1</v>
      </c>
      <c r="F309" s="236" t="s">
        <v>164</v>
      </c>
      <c r="G309" s="234"/>
      <c r="H309" s="237">
        <v>4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160</v>
      </c>
      <c r="AU309" s="243" t="s">
        <v>88</v>
      </c>
      <c r="AV309" s="14" t="s">
        <v>144</v>
      </c>
      <c r="AW309" s="14" t="s">
        <v>34</v>
      </c>
      <c r="AX309" s="14" t="s">
        <v>86</v>
      </c>
      <c r="AY309" s="243" t="s">
        <v>145</v>
      </c>
    </row>
    <row r="310" spans="1:65" s="2" customFormat="1" ht="66.75" customHeight="1">
      <c r="A310" s="34"/>
      <c r="B310" s="35"/>
      <c r="C310" s="244" t="s">
        <v>522</v>
      </c>
      <c r="D310" s="244" t="s">
        <v>237</v>
      </c>
      <c r="E310" s="245" t="s">
        <v>839</v>
      </c>
      <c r="F310" s="246" t="s">
        <v>840</v>
      </c>
      <c r="G310" s="247" t="s">
        <v>167</v>
      </c>
      <c r="H310" s="248">
        <v>1</v>
      </c>
      <c r="I310" s="249"/>
      <c r="J310" s="250">
        <f>ROUND(I310*H310,2)</f>
        <v>0</v>
      </c>
      <c r="K310" s="251"/>
      <c r="L310" s="252"/>
      <c r="M310" s="253" t="s">
        <v>1</v>
      </c>
      <c r="N310" s="254" t="s">
        <v>43</v>
      </c>
      <c r="O310" s="71"/>
      <c r="P310" s="212">
        <f>O310*H310</f>
        <v>0</v>
      </c>
      <c r="Q310" s="212">
        <v>2.8000000000000001E-2</v>
      </c>
      <c r="R310" s="212">
        <f>Q310*H310</f>
        <v>2.8000000000000001E-2</v>
      </c>
      <c r="S310" s="212">
        <v>0</v>
      </c>
      <c r="T310" s="21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4" t="s">
        <v>240</v>
      </c>
      <c r="AT310" s="214" t="s">
        <v>237</v>
      </c>
      <c r="AU310" s="214" t="s">
        <v>88</v>
      </c>
      <c r="AY310" s="17" t="s">
        <v>145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7" t="s">
        <v>86</v>
      </c>
      <c r="BK310" s="215">
        <f>ROUND(I310*H310,2)</f>
        <v>0</v>
      </c>
      <c r="BL310" s="17" t="s">
        <v>232</v>
      </c>
      <c r="BM310" s="214" t="s">
        <v>841</v>
      </c>
    </row>
    <row r="311" spans="1:65" s="2" customFormat="1" ht="126.75">
      <c r="A311" s="34"/>
      <c r="B311" s="35"/>
      <c r="C311" s="36"/>
      <c r="D311" s="216" t="s">
        <v>150</v>
      </c>
      <c r="E311" s="36"/>
      <c r="F311" s="217" t="s">
        <v>836</v>
      </c>
      <c r="G311" s="36"/>
      <c r="H311" s="36"/>
      <c r="I311" s="115"/>
      <c r="J311" s="36"/>
      <c r="K311" s="36"/>
      <c r="L311" s="39"/>
      <c r="M311" s="218"/>
      <c r="N311" s="219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150</v>
      </c>
      <c r="AU311" s="17" t="s">
        <v>88</v>
      </c>
    </row>
    <row r="312" spans="1:65" s="13" customFormat="1" ht="11.25">
      <c r="B312" s="222"/>
      <c r="C312" s="223"/>
      <c r="D312" s="216" t="s">
        <v>160</v>
      </c>
      <c r="E312" s="224" t="s">
        <v>1</v>
      </c>
      <c r="F312" s="225" t="s">
        <v>842</v>
      </c>
      <c r="G312" s="223"/>
      <c r="H312" s="226">
        <v>1</v>
      </c>
      <c r="I312" s="227"/>
      <c r="J312" s="223"/>
      <c r="K312" s="223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160</v>
      </c>
      <c r="AU312" s="232" t="s">
        <v>88</v>
      </c>
      <c r="AV312" s="13" t="s">
        <v>88</v>
      </c>
      <c r="AW312" s="13" t="s">
        <v>34</v>
      </c>
      <c r="AX312" s="13" t="s">
        <v>86</v>
      </c>
      <c r="AY312" s="232" t="s">
        <v>145</v>
      </c>
    </row>
    <row r="313" spans="1:65" s="2" customFormat="1" ht="55.5" customHeight="1">
      <c r="A313" s="34"/>
      <c r="B313" s="35"/>
      <c r="C313" s="244" t="s">
        <v>527</v>
      </c>
      <c r="D313" s="244" t="s">
        <v>237</v>
      </c>
      <c r="E313" s="245" t="s">
        <v>843</v>
      </c>
      <c r="F313" s="246" t="s">
        <v>844</v>
      </c>
      <c r="G313" s="247" t="s">
        <v>167</v>
      </c>
      <c r="H313" s="248">
        <v>8</v>
      </c>
      <c r="I313" s="249"/>
      <c r="J313" s="250">
        <f>ROUND(I313*H313,2)</f>
        <v>0</v>
      </c>
      <c r="K313" s="251"/>
      <c r="L313" s="252"/>
      <c r="M313" s="253" t="s">
        <v>1</v>
      </c>
      <c r="N313" s="254" t="s">
        <v>43</v>
      </c>
      <c r="O313" s="71"/>
      <c r="P313" s="212">
        <f>O313*H313</f>
        <v>0</v>
      </c>
      <c r="Q313" s="212">
        <v>2.8000000000000001E-2</v>
      </c>
      <c r="R313" s="212">
        <f>Q313*H313</f>
        <v>0.224</v>
      </c>
      <c r="S313" s="212">
        <v>0</v>
      </c>
      <c r="T313" s="21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14" t="s">
        <v>240</v>
      </c>
      <c r="AT313" s="214" t="s">
        <v>237</v>
      </c>
      <c r="AU313" s="214" t="s">
        <v>88</v>
      </c>
      <c r="AY313" s="17" t="s">
        <v>145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7" t="s">
        <v>86</v>
      </c>
      <c r="BK313" s="215">
        <f>ROUND(I313*H313,2)</f>
        <v>0</v>
      </c>
      <c r="BL313" s="17" t="s">
        <v>232</v>
      </c>
      <c r="BM313" s="214" t="s">
        <v>845</v>
      </c>
    </row>
    <row r="314" spans="1:65" s="2" customFormat="1" ht="107.25">
      <c r="A314" s="34"/>
      <c r="B314" s="35"/>
      <c r="C314" s="36"/>
      <c r="D314" s="216" t="s">
        <v>150</v>
      </c>
      <c r="E314" s="36"/>
      <c r="F314" s="217" t="s">
        <v>825</v>
      </c>
      <c r="G314" s="36"/>
      <c r="H314" s="36"/>
      <c r="I314" s="115"/>
      <c r="J314" s="36"/>
      <c r="K314" s="36"/>
      <c r="L314" s="39"/>
      <c r="M314" s="218"/>
      <c r="N314" s="219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150</v>
      </c>
      <c r="AU314" s="17" t="s">
        <v>88</v>
      </c>
    </row>
    <row r="315" spans="1:65" s="13" customFormat="1" ht="11.25">
      <c r="B315" s="222"/>
      <c r="C315" s="223"/>
      <c r="D315" s="216" t="s">
        <v>160</v>
      </c>
      <c r="E315" s="224" t="s">
        <v>1</v>
      </c>
      <c r="F315" s="225" t="s">
        <v>846</v>
      </c>
      <c r="G315" s="223"/>
      <c r="H315" s="226">
        <v>2</v>
      </c>
      <c r="I315" s="227"/>
      <c r="J315" s="223"/>
      <c r="K315" s="223"/>
      <c r="L315" s="228"/>
      <c r="M315" s="229"/>
      <c r="N315" s="230"/>
      <c r="O315" s="230"/>
      <c r="P315" s="230"/>
      <c r="Q315" s="230"/>
      <c r="R315" s="230"/>
      <c r="S315" s="230"/>
      <c r="T315" s="231"/>
      <c r="AT315" s="232" t="s">
        <v>160</v>
      </c>
      <c r="AU315" s="232" t="s">
        <v>88</v>
      </c>
      <c r="AV315" s="13" t="s">
        <v>88</v>
      </c>
      <c r="AW315" s="13" t="s">
        <v>34</v>
      </c>
      <c r="AX315" s="13" t="s">
        <v>78</v>
      </c>
      <c r="AY315" s="232" t="s">
        <v>145</v>
      </c>
    </row>
    <row r="316" spans="1:65" s="13" customFormat="1" ht="11.25">
      <c r="B316" s="222"/>
      <c r="C316" s="223"/>
      <c r="D316" s="216" t="s">
        <v>160</v>
      </c>
      <c r="E316" s="224" t="s">
        <v>1</v>
      </c>
      <c r="F316" s="225" t="s">
        <v>847</v>
      </c>
      <c r="G316" s="223"/>
      <c r="H316" s="226">
        <v>2</v>
      </c>
      <c r="I316" s="227"/>
      <c r="J316" s="223"/>
      <c r="K316" s="223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160</v>
      </c>
      <c r="AU316" s="232" t="s">
        <v>88</v>
      </c>
      <c r="AV316" s="13" t="s">
        <v>88</v>
      </c>
      <c r="AW316" s="13" t="s">
        <v>34</v>
      </c>
      <c r="AX316" s="13" t="s">
        <v>78</v>
      </c>
      <c r="AY316" s="232" t="s">
        <v>145</v>
      </c>
    </row>
    <row r="317" spans="1:65" s="13" customFormat="1" ht="11.25">
      <c r="B317" s="222"/>
      <c r="C317" s="223"/>
      <c r="D317" s="216" t="s">
        <v>160</v>
      </c>
      <c r="E317" s="224" t="s">
        <v>1</v>
      </c>
      <c r="F317" s="225" t="s">
        <v>848</v>
      </c>
      <c r="G317" s="223"/>
      <c r="H317" s="226">
        <v>2</v>
      </c>
      <c r="I317" s="227"/>
      <c r="J317" s="223"/>
      <c r="K317" s="223"/>
      <c r="L317" s="228"/>
      <c r="M317" s="229"/>
      <c r="N317" s="230"/>
      <c r="O317" s="230"/>
      <c r="P317" s="230"/>
      <c r="Q317" s="230"/>
      <c r="R317" s="230"/>
      <c r="S317" s="230"/>
      <c r="T317" s="231"/>
      <c r="AT317" s="232" t="s">
        <v>160</v>
      </c>
      <c r="AU317" s="232" t="s">
        <v>88</v>
      </c>
      <c r="AV317" s="13" t="s">
        <v>88</v>
      </c>
      <c r="AW317" s="13" t="s">
        <v>34</v>
      </c>
      <c r="AX317" s="13" t="s">
        <v>78</v>
      </c>
      <c r="AY317" s="232" t="s">
        <v>145</v>
      </c>
    </row>
    <row r="318" spans="1:65" s="13" customFormat="1" ht="11.25">
      <c r="B318" s="222"/>
      <c r="C318" s="223"/>
      <c r="D318" s="216" t="s">
        <v>160</v>
      </c>
      <c r="E318" s="224" t="s">
        <v>1</v>
      </c>
      <c r="F318" s="225" t="s">
        <v>847</v>
      </c>
      <c r="G318" s="223"/>
      <c r="H318" s="226">
        <v>2</v>
      </c>
      <c r="I318" s="227"/>
      <c r="J318" s="223"/>
      <c r="K318" s="223"/>
      <c r="L318" s="228"/>
      <c r="M318" s="229"/>
      <c r="N318" s="230"/>
      <c r="O318" s="230"/>
      <c r="P318" s="230"/>
      <c r="Q318" s="230"/>
      <c r="R318" s="230"/>
      <c r="S318" s="230"/>
      <c r="T318" s="231"/>
      <c r="AT318" s="232" t="s">
        <v>160</v>
      </c>
      <c r="AU318" s="232" t="s">
        <v>88</v>
      </c>
      <c r="AV318" s="13" t="s">
        <v>88</v>
      </c>
      <c r="AW318" s="13" t="s">
        <v>34</v>
      </c>
      <c r="AX318" s="13" t="s">
        <v>78</v>
      </c>
      <c r="AY318" s="232" t="s">
        <v>145</v>
      </c>
    </row>
    <row r="319" spans="1:65" s="14" customFormat="1" ht="11.25">
      <c r="B319" s="233"/>
      <c r="C319" s="234"/>
      <c r="D319" s="216" t="s">
        <v>160</v>
      </c>
      <c r="E319" s="235" t="s">
        <v>1</v>
      </c>
      <c r="F319" s="236" t="s">
        <v>164</v>
      </c>
      <c r="G319" s="234"/>
      <c r="H319" s="237">
        <v>8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160</v>
      </c>
      <c r="AU319" s="243" t="s">
        <v>88</v>
      </c>
      <c r="AV319" s="14" t="s">
        <v>144</v>
      </c>
      <c r="AW319" s="14" t="s">
        <v>34</v>
      </c>
      <c r="AX319" s="14" t="s">
        <v>86</v>
      </c>
      <c r="AY319" s="243" t="s">
        <v>145</v>
      </c>
    </row>
    <row r="320" spans="1:65" s="2" customFormat="1" ht="55.5" customHeight="1">
      <c r="A320" s="34"/>
      <c r="B320" s="35"/>
      <c r="C320" s="244" t="s">
        <v>533</v>
      </c>
      <c r="D320" s="244" t="s">
        <v>237</v>
      </c>
      <c r="E320" s="245" t="s">
        <v>849</v>
      </c>
      <c r="F320" s="246" t="s">
        <v>850</v>
      </c>
      <c r="G320" s="247" t="s">
        <v>167</v>
      </c>
      <c r="H320" s="248">
        <v>4</v>
      </c>
      <c r="I320" s="249"/>
      <c r="J320" s="250">
        <f>ROUND(I320*H320,2)</f>
        <v>0</v>
      </c>
      <c r="K320" s="251"/>
      <c r="L320" s="252"/>
      <c r="M320" s="253" t="s">
        <v>1</v>
      </c>
      <c r="N320" s="254" t="s">
        <v>43</v>
      </c>
      <c r="O320" s="71"/>
      <c r="P320" s="212">
        <f>O320*H320</f>
        <v>0</v>
      </c>
      <c r="Q320" s="212">
        <v>2.8000000000000001E-2</v>
      </c>
      <c r="R320" s="212">
        <f>Q320*H320</f>
        <v>0.112</v>
      </c>
      <c r="S320" s="212">
        <v>0</v>
      </c>
      <c r="T320" s="21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14" t="s">
        <v>240</v>
      </c>
      <c r="AT320" s="214" t="s">
        <v>237</v>
      </c>
      <c r="AU320" s="214" t="s">
        <v>88</v>
      </c>
      <c r="AY320" s="17" t="s">
        <v>145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7" t="s">
        <v>86</v>
      </c>
      <c r="BK320" s="215">
        <f>ROUND(I320*H320,2)</f>
        <v>0</v>
      </c>
      <c r="BL320" s="17" t="s">
        <v>232</v>
      </c>
      <c r="BM320" s="214" t="s">
        <v>851</v>
      </c>
    </row>
    <row r="321" spans="1:65" s="2" customFormat="1" ht="107.25">
      <c r="A321" s="34"/>
      <c r="B321" s="35"/>
      <c r="C321" s="36"/>
      <c r="D321" s="216" t="s">
        <v>150</v>
      </c>
      <c r="E321" s="36"/>
      <c r="F321" s="217" t="s">
        <v>825</v>
      </c>
      <c r="G321" s="36"/>
      <c r="H321" s="36"/>
      <c r="I321" s="115"/>
      <c r="J321" s="36"/>
      <c r="K321" s="36"/>
      <c r="L321" s="39"/>
      <c r="M321" s="218"/>
      <c r="N321" s="219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150</v>
      </c>
      <c r="AU321" s="17" t="s">
        <v>88</v>
      </c>
    </row>
    <row r="322" spans="1:65" s="13" customFormat="1" ht="11.25">
      <c r="B322" s="222"/>
      <c r="C322" s="223"/>
      <c r="D322" s="216" t="s">
        <v>160</v>
      </c>
      <c r="E322" s="224" t="s">
        <v>1</v>
      </c>
      <c r="F322" s="225" t="s">
        <v>852</v>
      </c>
      <c r="G322" s="223"/>
      <c r="H322" s="226">
        <v>4</v>
      </c>
      <c r="I322" s="227"/>
      <c r="J322" s="223"/>
      <c r="K322" s="223"/>
      <c r="L322" s="228"/>
      <c r="M322" s="229"/>
      <c r="N322" s="230"/>
      <c r="O322" s="230"/>
      <c r="P322" s="230"/>
      <c r="Q322" s="230"/>
      <c r="R322" s="230"/>
      <c r="S322" s="230"/>
      <c r="T322" s="231"/>
      <c r="AT322" s="232" t="s">
        <v>160</v>
      </c>
      <c r="AU322" s="232" t="s">
        <v>88</v>
      </c>
      <c r="AV322" s="13" t="s">
        <v>88</v>
      </c>
      <c r="AW322" s="13" t="s">
        <v>34</v>
      </c>
      <c r="AX322" s="13" t="s">
        <v>86</v>
      </c>
      <c r="AY322" s="232" t="s">
        <v>145</v>
      </c>
    </row>
    <row r="323" spans="1:65" s="2" customFormat="1" ht="21.75" customHeight="1">
      <c r="A323" s="34"/>
      <c r="B323" s="35"/>
      <c r="C323" s="202" t="s">
        <v>537</v>
      </c>
      <c r="D323" s="202" t="s">
        <v>146</v>
      </c>
      <c r="E323" s="203" t="s">
        <v>853</v>
      </c>
      <c r="F323" s="204" t="s">
        <v>854</v>
      </c>
      <c r="G323" s="205" t="s">
        <v>167</v>
      </c>
      <c r="H323" s="206">
        <v>2</v>
      </c>
      <c r="I323" s="207"/>
      <c r="J323" s="208">
        <f>ROUND(I323*H323,2)</f>
        <v>0</v>
      </c>
      <c r="K323" s="209"/>
      <c r="L323" s="39"/>
      <c r="M323" s="210" t="s">
        <v>1</v>
      </c>
      <c r="N323" s="211" t="s">
        <v>43</v>
      </c>
      <c r="O323" s="71"/>
      <c r="P323" s="212">
        <f>O323*H323</f>
        <v>0</v>
      </c>
      <c r="Q323" s="212">
        <v>9.3000000000000005E-4</v>
      </c>
      <c r="R323" s="212">
        <f>Q323*H323</f>
        <v>1.8600000000000001E-3</v>
      </c>
      <c r="S323" s="212">
        <v>0</v>
      </c>
      <c r="T323" s="21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4" t="s">
        <v>232</v>
      </c>
      <c r="AT323" s="214" t="s">
        <v>146</v>
      </c>
      <c r="AU323" s="214" t="s">
        <v>88</v>
      </c>
      <c r="AY323" s="17" t="s">
        <v>145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7" t="s">
        <v>86</v>
      </c>
      <c r="BK323" s="215">
        <f>ROUND(I323*H323,2)</f>
        <v>0</v>
      </c>
      <c r="BL323" s="17" t="s">
        <v>232</v>
      </c>
      <c r="BM323" s="214" t="s">
        <v>855</v>
      </c>
    </row>
    <row r="324" spans="1:65" s="2" customFormat="1" ht="55.5" customHeight="1">
      <c r="A324" s="34"/>
      <c r="B324" s="35"/>
      <c r="C324" s="244" t="s">
        <v>856</v>
      </c>
      <c r="D324" s="244" t="s">
        <v>237</v>
      </c>
      <c r="E324" s="245" t="s">
        <v>857</v>
      </c>
      <c r="F324" s="246" t="s">
        <v>858</v>
      </c>
      <c r="G324" s="247" t="s">
        <v>167</v>
      </c>
      <c r="H324" s="248">
        <v>1</v>
      </c>
      <c r="I324" s="249"/>
      <c r="J324" s="250">
        <f>ROUND(I324*H324,2)</f>
        <v>0</v>
      </c>
      <c r="K324" s="251"/>
      <c r="L324" s="252"/>
      <c r="M324" s="253" t="s">
        <v>1</v>
      </c>
      <c r="N324" s="254" t="s">
        <v>43</v>
      </c>
      <c r="O324" s="71"/>
      <c r="P324" s="212">
        <f>O324*H324</f>
        <v>0</v>
      </c>
      <c r="Q324" s="212">
        <v>0.14000000000000001</v>
      </c>
      <c r="R324" s="212">
        <f>Q324*H324</f>
        <v>0.14000000000000001</v>
      </c>
      <c r="S324" s="212">
        <v>0</v>
      </c>
      <c r="T324" s="21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14" t="s">
        <v>240</v>
      </c>
      <c r="AT324" s="214" t="s">
        <v>237</v>
      </c>
      <c r="AU324" s="214" t="s">
        <v>88</v>
      </c>
      <c r="AY324" s="17" t="s">
        <v>145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7" t="s">
        <v>86</v>
      </c>
      <c r="BK324" s="215">
        <f>ROUND(I324*H324,2)</f>
        <v>0</v>
      </c>
      <c r="BL324" s="17" t="s">
        <v>232</v>
      </c>
      <c r="BM324" s="214" t="s">
        <v>859</v>
      </c>
    </row>
    <row r="325" spans="1:65" s="2" customFormat="1" ht="185.25">
      <c r="A325" s="34"/>
      <c r="B325" s="35"/>
      <c r="C325" s="36"/>
      <c r="D325" s="216" t="s">
        <v>150</v>
      </c>
      <c r="E325" s="36"/>
      <c r="F325" s="217" t="s">
        <v>860</v>
      </c>
      <c r="G325" s="36"/>
      <c r="H325" s="36"/>
      <c r="I325" s="115"/>
      <c r="J325" s="36"/>
      <c r="K325" s="36"/>
      <c r="L325" s="39"/>
      <c r="M325" s="218"/>
      <c r="N325" s="219"/>
      <c r="O325" s="71"/>
      <c r="P325" s="71"/>
      <c r="Q325" s="71"/>
      <c r="R325" s="71"/>
      <c r="S325" s="71"/>
      <c r="T325" s="72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150</v>
      </c>
      <c r="AU325" s="17" t="s">
        <v>88</v>
      </c>
    </row>
    <row r="326" spans="1:65" s="2" customFormat="1" ht="55.5" customHeight="1">
      <c r="A326" s="34"/>
      <c r="B326" s="35"/>
      <c r="C326" s="244" t="s">
        <v>861</v>
      </c>
      <c r="D326" s="244" t="s">
        <v>237</v>
      </c>
      <c r="E326" s="245" t="s">
        <v>862</v>
      </c>
      <c r="F326" s="246" t="s">
        <v>863</v>
      </c>
      <c r="G326" s="247" t="s">
        <v>167</v>
      </c>
      <c r="H326" s="248">
        <v>1</v>
      </c>
      <c r="I326" s="249"/>
      <c r="J326" s="250">
        <f>ROUND(I326*H326,2)</f>
        <v>0</v>
      </c>
      <c r="K326" s="251"/>
      <c r="L326" s="252"/>
      <c r="M326" s="253" t="s">
        <v>1</v>
      </c>
      <c r="N326" s="254" t="s">
        <v>43</v>
      </c>
      <c r="O326" s="71"/>
      <c r="P326" s="212">
        <f>O326*H326</f>
        <v>0</v>
      </c>
      <c r="Q326" s="212">
        <v>0.14000000000000001</v>
      </c>
      <c r="R326" s="212">
        <f>Q326*H326</f>
        <v>0.14000000000000001</v>
      </c>
      <c r="S326" s="212">
        <v>0</v>
      </c>
      <c r="T326" s="21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14" t="s">
        <v>240</v>
      </c>
      <c r="AT326" s="214" t="s">
        <v>237</v>
      </c>
      <c r="AU326" s="214" t="s">
        <v>88</v>
      </c>
      <c r="AY326" s="17" t="s">
        <v>145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7" t="s">
        <v>86</v>
      </c>
      <c r="BK326" s="215">
        <f>ROUND(I326*H326,2)</f>
        <v>0</v>
      </c>
      <c r="BL326" s="17" t="s">
        <v>232</v>
      </c>
      <c r="BM326" s="214" t="s">
        <v>864</v>
      </c>
    </row>
    <row r="327" spans="1:65" s="2" customFormat="1" ht="185.25">
      <c r="A327" s="34"/>
      <c r="B327" s="35"/>
      <c r="C327" s="36"/>
      <c r="D327" s="216" t="s">
        <v>150</v>
      </c>
      <c r="E327" s="36"/>
      <c r="F327" s="217" t="s">
        <v>860</v>
      </c>
      <c r="G327" s="36"/>
      <c r="H327" s="36"/>
      <c r="I327" s="115"/>
      <c r="J327" s="36"/>
      <c r="K327" s="36"/>
      <c r="L327" s="39"/>
      <c r="M327" s="218"/>
      <c r="N327" s="219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150</v>
      </c>
      <c r="AU327" s="17" t="s">
        <v>88</v>
      </c>
    </row>
    <row r="328" spans="1:65" s="2" customFormat="1" ht="21.75" customHeight="1">
      <c r="A328" s="34"/>
      <c r="B328" s="35"/>
      <c r="C328" s="202" t="s">
        <v>865</v>
      </c>
      <c r="D328" s="202" t="s">
        <v>146</v>
      </c>
      <c r="E328" s="203" t="s">
        <v>866</v>
      </c>
      <c r="F328" s="204" t="s">
        <v>867</v>
      </c>
      <c r="G328" s="205" t="s">
        <v>167</v>
      </c>
      <c r="H328" s="206">
        <v>41</v>
      </c>
      <c r="I328" s="207"/>
      <c r="J328" s="208">
        <f>ROUND(I328*H328,2)</f>
        <v>0</v>
      </c>
      <c r="K328" s="209"/>
      <c r="L328" s="39"/>
      <c r="M328" s="210" t="s">
        <v>1</v>
      </c>
      <c r="N328" s="211" t="s">
        <v>43</v>
      </c>
      <c r="O328" s="71"/>
      <c r="P328" s="212">
        <f>O328*H328</f>
        <v>0</v>
      </c>
      <c r="Q328" s="212">
        <v>0</v>
      </c>
      <c r="R328" s="212">
        <f>Q328*H328</f>
        <v>0</v>
      </c>
      <c r="S328" s="212">
        <v>3.0000000000000001E-3</v>
      </c>
      <c r="T328" s="213">
        <f>S328*H328</f>
        <v>0.123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14" t="s">
        <v>232</v>
      </c>
      <c r="AT328" s="214" t="s">
        <v>146</v>
      </c>
      <c r="AU328" s="214" t="s">
        <v>88</v>
      </c>
      <c r="AY328" s="17" t="s">
        <v>145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7" t="s">
        <v>86</v>
      </c>
      <c r="BK328" s="215">
        <f>ROUND(I328*H328,2)</f>
        <v>0</v>
      </c>
      <c r="BL328" s="17" t="s">
        <v>232</v>
      </c>
      <c r="BM328" s="214" t="s">
        <v>868</v>
      </c>
    </row>
    <row r="329" spans="1:65" s="13" customFormat="1" ht="11.25">
      <c r="B329" s="222"/>
      <c r="C329" s="223"/>
      <c r="D329" s="216" t="s">
        <v>160</v>
      </c>
      <c r="E329" s="224" t="s">
        <v>1</v>
      </c>
      <c r="F329" s="225" t="s">
        <v>869</v>
      </c>
      <c r="G329" s="223"/>
      <c r="H329" s="226">
        <v>21</v>
      </c>
      <c r="I329" s="227"/>
      <c r="J329" s="223"/>
      <c r="K329" s="223"/>
      <c r="L329" s="228"/>
      <c r="M329" s="229"/>
      <c r="N329" s="230"/>
      <c r="O329" s="230"/>
      <c r="P329" s="230"/>
      <c r="Q329" s="230"/>
      <c r="R329" s="230"/>
      <c r="S329" s="230"/>
      <c r="T329" s="231"/>
      <c r="AT329" s="232" t="s">
        <v>160</v>
      </c>
      <c r="AU329" s="232" t="s">
        <v>88</v>
      </c>
      <c r="AV329" s="13" t="s">
        <v>88</v>
      </c>
      <c r="AW329" s="13" t="s">
        <v>34</v>
      </c>
      <c r="AX329" s="13" t="s">
        <v>78</v>
      </c>
      <c r="AY329" s="232" t="s">
        <v>145</v>
      </c>
    </row>
    <row r="330" spans="1:65" s="13" customFormat="1" ht="11.25">
      <c r="B330" s="222"/>
      <c r="C330" s="223"/>
      <c r="D330" s="216" t="s">
        <v>160</v>
      </c>
      <c r="E330" s="224" t="s">
        <v>1</v>
      </c>
      <c r="F330" s="225" t="s">
        <v>870</v>
      </c>
      <c r="G330" s="223"/>
      <c r="H330" s="226">
        <v>3</v>
      </c>
      <c r="I330" s="227"/>
      <c r="J330" s="223"/>
      <c r="K330" s="223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160</v>
      </c>
      <c r="AU330" s="232" t="s">
        <v>88</v>
      </c>
      <c r="AV330" s="13" t="s">
        <v>88</v>
      </c>
      <c r="AW330" s="13" t="s">
        <v>34</v>
      </c>
      <c r="AX330" s="13" t="s">
        <v>78</v>
      </c>
      <c r="AY330" s="232" t="s">
        <v>145</v>
      </c>
    </row>
    <row r="331" spans="1:65" s="13" customFormat="1" ht="11.25">
      <c r="B331" s="222"/>
      <c r="C331" s="223"/>
      <c r="D331" s="216" t="s">
        <v>160</v>
      </c>
      <c r="E331" s="224" t="s">
        <v>1</v>
      </c>
      <c r="F331" s="225" t="s">
        <v>871</v>
      </c>
      <c r="G331" s="223"/>
      <c r="H331" s="226">
        <v>15</v>
      </c>
      <c r="I331" s="227"/>
      <c r="J331" s="223"/>
      <c r="K331" s="223"/>
      <c r="L331" s="228"/>
      <c r="M331" s="229"/>
      <c r="N331" s="230"/>
      <c r="O331" s="230"/>
      <c r="P331" s="230"/>
      <c r="Q331" s="230"/>
      <c r="R331" s="230"/>
      <c r="S331" s="230"/>
      <c r="T331" s="231"/>
      <c r="AT331" s="232" t="s">
        <v>160</v>
      </c>
      <c r="AU331" s="232" t="s">
        <v>88</v>
      </c>
      <c r="AV331" s="13" t="s">
        <v>88</v>
      </c>
      <c r="AW331" s="13" t="s">
        <v>34</v>
      </c>
      <c r="AX331" s="13" t="s">
        <v>78</v>
      </c>
      <c r="AY331" s="232" t="s">
        <v>145</v>
      </c>
    </row>
    <row r="332" spans="1:65" s="13" customFormat="1" ht="11.25">
      <c r="B332" s="222"/>
      <c r="C332" s="223"/>
      <c r="D332" s="216" t="s">
        <v>160</v>
      </c>
      <c r="E332" s="224" t="s">
        <v>1</v>
      </c>
      <c r="F332" s="225" t="s">
        <v>872</v>
      </c>
      <c r="G332" s="223"/>
      <c r="H332" s="226">
        <v>2</v>
      </c>
      <c r="I332" s="227"/>
      <c r="J332" s="223"/>
      <c r="K332" s="223"/>
      <c r="L332" s="228"/>
      <c r="M332" s="229"/>
      <c r="N332" s="230"/>
      <c r="O332" s="230"/>
      <c r="P332" s="230"/>
      <c r="Q332" s="230"/>
      <c r="R332" s="230"/>
      <c r="S332" s="230"/>
      <c r="T332" s="231"/>
      <c r="AT332" s="232" t="s">
        <v>160</v>
      </c>
      <c r="AU332" s="232" t="s">
        <v>88</v>
      </c>
      <c r="AV332" s="13" t="s">
        <v>88</v>
      </c>
      <c r="AW332" s="13" t="s">
        <v>34</v>
      </c>
      <c r="AX332" s="13" t="s">
        <v>78</v>
      </c>
      <c r="AY332" s="232" t="s">
        <v>145</v>
      </c>
    </row>
    <row r="333" spans="1:65" s="14" customFormat="1" ht="11.25">
      <c r="B333" s="233"/>
      <c r="C333" s="234"/>
      <c r="D333" s="216" t="s">
        <v>160</v>
      </c>
      <c r="E333" s="235" t="s">
        <v>1</v>
      </c>
      <c r="F333" s="236" t="s">
        <v>164</v>
      </c>
      <c r="G333" s="234"/>
      <c r="H333" s="237">
        <v>41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AT333" s="243" t="s">
        <v>160</v>
      </c>
      <c r="AU333" s="243" t="s">
        <v>88</v>
      </c>
      <c r="AV333" s="14" t="s">
        <v>144</v>
      </c>
      <c r="AW333" s="14" t="s">
        <v>34</v>
      </c>
      <c r="AX333" s="14" t="s">
        <v>86</v>
      </c>
      <c r="AY333" s="243" t="s">
        <v>145</v>
      </c>
    </row>
    <row r="334" spans="1:65" s="2" customFormat="1" ht="21.75" customHeight="1">
      <c r="A334" s="34"/>
      <c r="B334" s="35"/>
      <c r="C334" s="202" t="s">
        <v>873</v>
      </c>
      <c r="D334" s="202" t="s">
        <v>146</v>
      </c>
      <c r="E334" s="203" t="s">
        <v>874</v>
      </c>
      <c r="F334" s="204" t="s">
        <v>875</v>
      </c>
      <c r="G334" s="205" t="s">
        <v>167</v>
      </c>
      <c r="H334" s="206">
        <v>41</v>
      </c>
      <c r="I334" s="207"/>
      <c r="J334" s="208">
        <f>ROUND(I334*H334,2)</f>
        <v>0</v>
      </c>
      <c r="K334" s="209"/>
      <c r="L334" s="39"/>
      <c r="M334" s="210" t="s">
        <v>1</v>
      </c>
      <c r="N334" s="211" t="s">
        <v>43</v>
      </c>
      <c r="O334" s="71"/>
      <c r="P334" s="212">
        <f>O334*H334</f>
        <v>0</v>
      </c>
      <c r="Q334" s="212">
        <v>0</v>
      </c>
      <c r="R334" s="212">
        <f>Q334*H334</f>
        <v>0</v>
      </c>
      <c r="S334" s="212">
        <v>0</v>
      </c>
      <c r="T334" s="21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14" t="s">
        <v>232</v>
      </c>
      <c r="AT334" s="214" t="s">
        <v>146</v>
      </c>
      <c r="AU334" s="214" t="s">
        <v>88</v>
      </c>
      <c r="AY334" s="17" t="s">
        <v>145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17" t="s">
        <v>86</v>
      </c>
      <c r="BK334" s="215">
        <f>ROUND(I334*H334,2)</f>
        <v>0</v>
      </c>
      <c r="BL334" s="17" t="s">
        <v>232</v>
      </c>
      <c r="BM334" s="214" t="s">
        <v>876</v>
      </c>
    </row>
    <row r="335" spans="1:65" s="2" customFormat="1" ht="21.75" customHeight="1">
      <c r="A335" s="34"/>
      <c r="B335" s="35"/>
      <c r="C335" s="244" t="s">
        <v>877</v>
      </c>
      <c r="D335" s="244" t="s">
        <v>237</v>
      </c>
      <c r="E335" s="245" t="s">
        <v>878</v>
      </c>
      <c r="F335" s="246" t="s">
        <v>879</v>
      </c>
      <c r="G335" s="247" t="s">
        <v>251</v>
      </c>
      <c r="H335" s="248">
        <v>41.5</v>
      </c>
      <c r="I335" s="249"/>
      <c r="J335" s="250">
        <f>ROUND(I335*H335,2)</f>
        <v>0</v>
      </c>
      <c r="K335" s="251"/>
      <c r="L335" s="252"/>
      <c r="M335" s="253" t="s">
        <v>1</v>
      </c>
      <c r="N335" s="254" t="s">
        <v>43</v>
      </c>
      <c r="O335" s="71"/>
      <c r="P335" s="212">
        <f>O335*H335</f>
        <v>0</v>
      </c>
      <c r="Q335" s="212">
        <v>1.8E-3</v>
      </c>
      <c r="R335" s="212">
        <f>Q335*H335</f>
        <v>7.4700000000000003E-2</v>
      </c>
      <c r="S335" s="212">
        <v>0</v>
      </c>
      <c r="T335" s="213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4" t="s">
        <v>240</v>
      </c>
      <c r="AT335" s="214" t="s">
        <v>237</v>
      </c>
      <c r="AU335" s="214" t="s">
        <v>88</v>
      </c>
      <c r="AY335" s="17" t="s">
        <v>145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7" t="s">
        <v>86</v>
      </c>
      <c r="BK335" s="215">
        <f>ROUND(I335*H335,2)</f>
        <v>0</v>
      </c>
      <c r="BL335" s="17" t="s">
        <v>232</v>
      </c>
      <c r="BM335" s="214" t="s">
        <v>880</v>
      </c>
    </row>
    <row r="336" spans="1:65" s="2" customFormat="1" ht="29.25">
      <c r="A336" s="34"/>
      <c r="B336" s="35"/>
      <c r="C336" s="36"/>
      <c r="D336" s="216" t="s">
        <v>150</v>
      </c>
      <c r="E336" s="36"/>
      <c r="F336" s="217" t="s">
        <v>881</v>
      </c>
      <c r="G336" s="36"/>
      <c r="H336" s="36"/>
      <c r="I336" s="115"/>
      <c r="J336" s="36"/>
      <c r="K336" s="36"/>
      <c r="L336" s="39"/>
      <c r="M336" s="218"/>
      <c r="N336" s="219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150</v>
      </c>
      <c r="AU336" s="17" t="s">
        <v>88</v>
      </c>
    </row>
    <row r="337" spans="1:65" s="2" customFormat="1" ht="16.5" customHeight="1">
      <c r="A337" s="34"/>
      <c r="B337" s="35"/>
      <c r="C337" s="244" t="s">
        <v>882</v>
      </c>
      <c r="D337" s="244" t="s">
        <v>237</v>
      </c>
      <c r="E337" s="245" t="s">
        <v>883</v>
      </c>
      <c r="F337" s="246" t="s">
        <v>884</v>
      </c>
      <c r="G337" s="247" t="s">
        <v>167</v>
      </c>
      <c r="H337" s="248">
        <v>41</v>
      </c>
      <c r="I337" s="249"/>
      <c r="J337" s="250">
        <f>ROUND(I337*H337,2)</f>
        <v>0</v>
      </c>
      <c r="K337" s="251"/>
      <c r="L337" s="252"/>
      <c r="M337" s="253" t="s">
        <v>1</v>
      </c>
      <c r="N337" s="254" t="s">
        <v>43</v>
      </c>
      <c r="O337" s="71"/>
      <c r="P337" s="212">
        <f>O337*H337</f>
        <v>0</v>
      </c>
      <c r="Q337" s="212">
        <v>2.0000000000000001E-4</v>
      </c>
      <c r="R337" s="212">
        <f>Q337*H337</f>
        <v>8.2000000000000007E-3</v>
      </c>
      <c r="S337" s="212">
        <v>0</v>
      </c>
      <c r="T337" s="213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14" t="s">
        <v>240</v>
      </c>
      <c r="AT337" s="214" t="s">
        <v>237</v>
      </c>
      <c r="AU337" s="214" t="s">
        <v>88</v>
      </c>
      <c r="AY337" s="17" t="s">
        <v>145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7" t="s">
        <v>86</v>
      </c>
      <c r="BK337" s="215">
        <f>ROUND(I337*H337,2)</f>
        <v>0</v>
      </c>
      <c r="BL337" s="17" t="s">
        <v>232</v>
      </c>
      <c r="BM337" s="214" t="s">
        <v>885</v>
      </c>
    </row>
    <row r="338" spans="1:65" s="2" customFormat="1" ht="21.75" customHeight="1">
      <c r="A338" s="34"/>
      <c r="B338" s="35"/>
      <c r="C338" s="202" t="s">
        <v>886</v>
      </c>
      <c r="D338" s="202" t="s">
        <v>146</v>
      </c>
      <c r="E338" s="203" t="s">
        <v>887</v>
      </c>
      <c r="F338" s="204" t="s">
        <v>888</v>
      </c>
      <c r="G338" s="205" t="s">
        <v>347</v>
      </c>
      <c r="H338" s="266"/>
      <c r="I338" s="207"/>
      <c r="J338" s="208">
        <f>ROUND(I338*H338,2)</f>
        <v>0</v>
      </c>
      <c r="K338" s="209"/>
      <c r="L338" s="39"/>
      <c r="M338" s="210" t="s">
        <v>1</v>
      </c>
      <c r="N338" s="211" t="s">
        <v>43</v>
      </c>
      <c r="O338" s="71"/>
      <c r="P338" s="212">
        <f>O338*H338</f>
        <v>0</v>
      </c>
      <c r="Q338" s="212">
        <v>0</v>
      </c>
      <c r="R338" s="212">
        <f>Q338*H338</f>
        <v>0</v>
      </c>
      <c r="S338" s="212">
        <v>0</v>
      </c>
      <c r="T338" s="21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14" t="s">
        <v>232</v>
      </c>
      <c r="AT338" s="214" t="s">
        <v>146</v>
      </c>
      <c r="AU338" s="214" t="s">
        <v>88</v>
      </c>
      <c r="AY338" s="17" t="s">
        <v>145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17" t="s">
        <v>86</v>
      </c>
      <c r="BK338" s="215">
        <f>ROUND(I338*H338,2)</f>
        <v>0</v>
      </c>
      <c r="BL338" s="17" t="s">
        <v>232</v>
      </c>
      <c r="BM338" s="214" t="s">
        <v>889</v>
      </c>
    </row>
    <row r="339" spans="1:65" s="12" customFormat="1" ht="22.9" customHeight="1">
      <c r="B339" s="188"/>
      <c r="C339" s="189"/>
      <c r="D339" s="190" t="s">
        <v>77</v>
      </c>
      <c r="E339" s="220" t="s">
        <v>480</v>
      </c>
      <c r="F339" s="220" t="s">
        <v>481</v>
      </c>
      <c r="G339" s="189"/>
      <c r="H339" s="189"/>
      <c r="I339" s="192"/>
      <c r="J339" s="221">
        <f>BK339</f>
        <v>0</v>
      </c>
      <c r="K339" s="189"/>
      <c r="L339" s="194"/>
      <c r="M339" s="195"/>
      <c r="N339" s="196"/>
      <c r="O339" s="196"/>
      <c r="P339" s="197">
        <f>SUM(P340:P358)</f>
        <v>0</v>
      </c>
      <c r="Q339" s="196"/>
      <c r="R339" s="197">
        <f>SUM(R340:R358)</f>
        <v>2.1131999999999998E-2</v>
      </c>
      <c r="S339" s="196"/>
      <c r="T339" s="198">
        <f>SUM(T340:T358)</f>
        <v>0.1</v>
      </c>
      <c r="AR339" s="199" t="s">
        <v>88</v>
      </c>
      <c r="AT339" s="200" t="s">
        <v>77</v>
      </c>
      <c r="AU339" s="200" t="s">
        <v>86</v>
      </c>
      <c r="AY339" s="199" t="s">
        <v>145</v>
      </c>
      <c r="BK339" s="201">
        <f>SUM(BK340:BK358)</f>
        <v>0</v>
      </c>
    </row>
    <row r="340" spans="1:65" s="2" customFormat="1" ht="21.75" customHeight="1">
      <c r="A340" s="34"/>
      <c r="B340" s="35"/>
      <c r="C340" s="202" t="s">
        <v>890</v>
      </c>
      <c r="D340" s="202" t="s">
        <v>146</v>
      </c>
      <c r="E340" s="203" t="s">
        <v>891</v>
      </c>
      <c r="F340" s="204" t="s">
        <v>892</v>
      </c>
      <c r="G340" s="205" t="s">
        <v>187</v>
      </c>
      <c r="H340" s="206">
        <v>4.2</v>
      </c>
      <c r="I340" s="207"/>
      <c r="J340" s="208">
        <f>ROUND(I340*H340,2)</f>
        <v>0</v>
      </c>
      <c r="K340" s="209"/>
      <c r="L340" s="39"/>
      <c r="M340" s="210" t="s">
        <v>1</v>
      </c>
      <c r="N340" s="211" t="s">
        <v>43</v>
      </c>
      <c r="O340" s="71"/>
      <c r="P340" s="212">
        <f>O340*H340</f>
        <v>0</v>
      </c>
      <c r="Q340" s="212">
        <v>4.0000000000000002E-4</v>
      </c>
      <c r="R340" s="212">
        <f>Q340*H340</f>
        <v>1.6800000000000001E-3</v>
      </c>
      <c r="S340" s="212">
        <v>0</v>
      </c>
      <c r="T340" s="213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4" t="s">
        <v>232</v>
      </c>
      <c r="AT340" s="214" t="s">
        <v>146</v>
      </c>
      <c r="AU340" s="214" t="s">
        <v>88</v>
      </c>
      <c r="AY340" s="17" t="s">
        <v>145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7" t="s">
        <v>86</v>
      </c>
      <c r="BK340" s="215">
        <f>ROUND(I340*H340,2)</f>
        <v>0</v>
      </c>
      <c r="BL340" s="17" t="s">
        <v>232</v>
      </c>
      <c r="BM340" s="214" t="s">
        <v>893</v>
      </c>
    </row>
    <row r="341" spans="1:65" s="13" customFormat="1" ht="11.25">
      <c r="B341" s="222"/>
      <c r="C341" s="223"/>
      <c r="D341" s="216" t="s">
        <v>160</v>
      </c>
      <c r="E341" s="224" t="s">
        <v>1</v>
      </c>
      <c r="F341" s="225" t="s">
        <v>894</v>
      </c>
      <c r="G341" s="223"/>
      <c r="H341" s="226">
        <v>4.2</v>
      </c>
      <c r="I341" s="227"/>
      <c r="J341" s="223"/>
      <c r="K341" s="223"/>
      <c r="L341" s="228"/>
      <c r="M341" s="229"/>
      <c r="N341" s="230"/>
      <c r="O341" s="230"/>
      <c r="P341" s="230"/>
      <c r="Q341" s="230"/>
      <c r="R341" s="230"/>
      <c r="S341" s="230"/>
      <c r="T341" s="231"/>
      <c r="AT341" s="232" t="s">
        <v>160</v>
      </c>
      <c r="AU341" s="232" t="s">
        <v>88</v>
      </c>
      <c r="AV341" s="13" t="s">
        <v>88</v>
      </c>
      <c r="AW341" s="13" t="s">
        <v>34</v>
      </c>
      <c r="AX341" s="13" t="s">
        <v>86</v>
      </c>
      <c r="AY341" s="232" t="s">
        <v>145</v>
      </c>
    </row>
    <row r="342" spans="1:65" s="2" customFormat="1" ht="33" customHeight="1">
      <c r="A342" s="34"/>
      <c r="B342" s="35"/>
      <c r="C342" s="244" t="s">
        <v>895</v>
      </c>
      <c r="D342" s="244" t="s">
        <v>237</v>
      </c>
      <c r="E342" s="245" t="s">
        <v>896</v>
      </c>
      <c r="F342" s="246" t="s">
        <v>897</v>
      </c>
      <c r="G342" s="247" t="s">
        <v>167</v>
      </c>
      <c r="H342" s="248">
        <v>12</v>
      </c>
      <c r="I342" s="249"/>
      <c r="J342" s="250">
        <f>ROUND(I342*H342,2)</f>
        <v>0</v>
      </c>
      <c r="K342" s="251"/>
      <c r="L342" s="252"/>
      <c r="M342" s="253" t="s">
        <v>1</v>
      </c>
      <c r="N342" s="254" t="s">
        <v>43</v>
      </c>
      <c r="O342" s="71"/>
      <c r="P342" s="212">
        <f>O342*H342</f>
        <v>0</v>
      </c>
      <c r="Q342" s="212">
        <v>0</v>
      </c>
      <c r="R342" s="212">
        <f>Q342*H342</f>
        <v>0</v>
      </c>
      <c r="S342" s="212">
        <v>0</v>
      </c>
      <c r="T342" s="213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14" t="s">
        <v>240</v>
      </c>
      <c r="AT342" s="214" t="s">
        <v>237</v>
      </c>
      <c r="AU342" s="214" t="s">
        <v>88</v>
      </c>
      <c r="AY342" s="17" t="s">
        <v>145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7" t="s">
        <v>86</v>
      </c>
      <c r="BK342" s="215">
        <f>ROUND(I342*H342,2)</f>
        <v>0</v>
      </c>
      <c r="BL342" s="17" t="s">
        <v>232</v>
      </c>
      <c r="BM342" s="214" t="s">
        <v>898</v>
      </c>
    </row>
    <row r="343" spans="1:65" s="2" customFormat="1" ht="19.5">
      <c r="A343" s="34"/>
      <c r="B343" s="35"/>
      <c r="C343" s="36"/>
      <c r="D343" s="216" t="s">
        <v>150</v>
      </c>
      <c r="E343" s="36"/>
      <c r="F343" s="217" t="s">
        <v>899</v>
      </c>
      <c r="G343" s="36"/>
      <c r="H343" s="36"/>
      <c r="I343" s="115"/>
      <c r="J343" s="36"/>
      <c r="K343" s="36"/>
      <c r="L343" s="39"/>
      <c r="M343" s="218"/>
      <c r="N343" s="219"/>
      <c r="O343" s="71"/>
      <c r="P343" s="71"/>
      <c r="Q343" s="71"/>
      <c r="R343" s="71"/>
      <c r="S343" s="71"/>
      <c r="T343" s="72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150</v>
      </c>
      <c r="AU343" s="17" t="s">
        <v>88</v>
      </c>
    </row>
    <row r="344" spans="1:65" s="2" customFormat="1" ht="21.75" customHeight="1">
      <c r="A344" s="34"/>
      <c r="B344" s="35"/>
      <c r="C344" s="202" t="s">
        <v>900</v>
      </c>
      <c r="D344" s="202" t="s">
        <v>146</v>
      </c>
      <c r="E344" s="203" t="s">
        <v>901</v>
      </c>
      <c r="F344" s="204" t="s">
        <v>902</v>
      </c>
      <c r="G344" s="205" t="s">
        <v>167</v>
      </c>
      <c r="H344" s="206">
        <v>2</v>
      </c>
      <c r="I344" s="207"/>
      <c r="J344" s="208">
        <f>ROUND(I344*H344,2)</f>
        <v>0</v>
      </c>
      <c r="K344" s="209"/>
      <c r="L344" s="39"/>
      <c r="M344" s="210" t="s">
        <v>1</v>
      </c>
      <c r="N344" s="211" t="s">
        <v>43</v>
      </c>
      <c r="O344" s="71"/>
      <c r="P344" s="212">
        <f>O344*H344</f>
        <v>0</v>
      </c>
      <c r="Q344" s="212">
        <v>0</v>
      </c>
      <c r="R344" s="212">
        <f>Q344*H344</f>
        <v>0</v>
      </c>
      <c r="S344" s="212">
        <v>0</v>
      </c>
      <c r="T344" s="21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14" t="s">
        <v>232</v>
      </c>
      <c r="AT344" s="214" t="s">
        <v>146</v>
      </c>
      <c r="AU344" s="214" t="s">
        <v>88</v>
      </c>
      <c r="AY344" s="17" t="s">
        <v>145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17" t="s">
        <v>86</v>
      </c>
      <c r="BK344" s="215">
        <f>ROUND(I344*H344,2)</f>
        <v>0</v>
      </c>
      <c r="BL344" s="17" t="s">
        <v>232</v>
      </c>
      <c r="BM344" s="214" t="s">
        <v>903</v>
      </c>
    </row>
    <row r="345" spans="1:65" s="2" customFormat="1" ht="21.75" customHeight="1">
      <c r="A345" s="34"/>
      <c r="B345" s="35"/>
      <c r="C345" s="244" t="s">
        <v>904</v>
      </c>
      <c r="D345" s="244" t="s">
        <v>237</v>
      </c>
      <c r="E345" s="245" t="s">
        <v>905</v>
      </c>
      <c r="F345" s="246" t="s">
        <v>906</v>
      </c>
      <c r="G345" s="247" t="s">
        <v>167</v>
      </c>
      <c r="H345" s="248">
        <v>2</v>
      </c>
      <c r="I345" s="249"/>
      <c r="J345" s="250">
        <f>ROUND(I345*H345,2)</f>
        <v>0</v>
      </c>
      <c r="K345" s="251"/>
      <c r="L345" s="252"/>
      <c r="M345" s="253" t="s">
        <v>1</v>
      </c>
      <c r="N345" s="254" t="s">
        <v>43</v>
      </c>
      <c r="O345" s="71"/>
      <c r="P345" s="212">
        <f>O345*H345</f>
        <v>0</v>
      </c>
      <c r="Q345" s="212">
        <v>1.4E-3</v>
      </c>
      <c r="R345" s="212">
        <f>Q345*H345</f>
        <v>2.8E-3</v>
      </c>
      <c r="S345" s="212">
        <v>0</v>
      </c>
      <c r="T345" s="213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4" t="s">
        <v>240</v>
      </c>
      <c r="AT345" s="214" t="s">
        <v>237</v>
      </c>
      <c r="AU345" s="214" t="s">
        <v>88</v>
      </c>
      <c r="AY345" s="17" t="s">
        <v>145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7" t="s">
        <v>86</v>
      </c>
      <c r="BK345" s="215">
        <f>ROUND(I345*H345,2)</f>
        <v>0</v>
      </c>
      <c r="BL345" s="17" t="s">
        <v>232</v>
      </c>
      <c r="BM345" s="214" t="s">
        <v>907</v>
      </c>
    </row>
    <row r="346" spans="1:65" s="2" customFormat="1" ht="29.25">
      <c r="A346" s="34"/>
      <c r="B346" s="35"/>
      <c r="C346" s="36"/>
      <c r="D346" s="216" t="s">
        <v>150</v>
      </c>
      <c r="E346" s="36"/>
      <c r="F346" s="217" t="s">
        <v>908</v>
      </c>
      <c r="G346" s="36"/>
      <c r="H346" s="36"/>
      <c r="I346" s="115"/>
      <c r="J346" s="36"/>
      <c r="K346" s="36"/>
      <c r="L346" s="39"/>
      <c r="M346" s="218"/>
      <c r="N346" s="219"/>
      <c r="O346" s="71"/>
      <c r="P346" s="71"/>
      <c r="Q346" s="71"/>
      <c r="R346" s="71"/>
      <c r="S346" s="71"/>
      <c r="T346" s="72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150</v>
      </c>
      <c r="AU346" s="17" t="s">
        <v>88</v>
      </c>
    </row>
    <row r="347" spans="1:65" s="2" customFormat="1" ht="21.75" customHeight="1">
      <c r="A347" s="34"/>
      <c r="B347" s="35"/>
      <c r="C347" s="244" t="s">
        <v>909</v>
      </c>
      <c r="D347" s="244" t="s">
        <v>237</v>
      </c>
      <c r="E347" s="245" t="s">
        <v>910</v>
      </c>
      <c r="F347" s="246" t="s">
        <v>911</v>
      </c>
      <c r="G347" s="247" t="s">
        <v>167</v>
      </c>
      <c r="H347" s="248">
        <v>2</v>
      </c>
      <c r="I347" s="249"/>
      <c r="J347" s="250">
        <f>ROUND(I347*H347,2)</f>
        <v>0</v>
      </c>
      <c r="K347" s="251"/>
      <c r="L347" s="252"/>
      <c r="M347" s="253" t="s">
        <v>1</v>
      </c>
      <c r="N347" s="254" t="s">
        <v>43</v>
      </c>
      <c r="O347" s="71"/>
      <c r="P347" s="212">
        <f>O347*H347</f>
        <v>0</v>
      </c>
      <c r="Q347" s="212">
        <v>1.4999999999999999E-4</v>
      </c>
      <c r="R347" s="212">
        <f>Q347*H347</f>
        <v>2.9999999999999997E-4</v>
      </c>
      <c r="S347" s="212">
        <v>0</v>
      </c>
      <c r="T347" s="213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14" t="s">
        <v>240</v>
      </c>
      <c r="AT347" s="214" t="s">
        <v>237</v>
      </c>
      <c r="AU347" s="214" t="s">
        <v>88</v>
      </c>
      <c r="AY347" s="17" t="s">
        <v>145</v>
      </c>
      <c r="BE347" s="215">
        <f>IF(N347="základní",J347,0)</f>
        <v>0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17" t="s">
        <v>86</v>
      </c>
      <c r="BK347" s="215">
        <f>ROUND(I347*H347,2)</f>
        <v>0</v>
      </c>
      <c r="BL347" s="17" t="s">
        <v>232</v>
      </c>
      <c r="BM347" s="214" t="s">
        <v>912</v>
      </c>
    </row>
    <row r="348" spans="1:65" s="2" customFormat="1" ht="16.5" customHeight="1">
      <c r="A348" s="34"/>
      <c r="B348" s="35"/>
      <c r="C348" s="202" t="s">
        <v>913</v>
      </c>
      <c r="D348" s="202" t="s">
        <v>146</v>
      </c>
      <c r="E348" s="203" t="s">
        <v>914</v>
      </c>
      <c r="F348" s="204" t="s">
        <v>915</v>
      </c>
      <c r="G348" s="205" t="s">
        <v>167</v>
      </c>
      <c r="H348" s="206">
        <v>2</v>
      </c>
      <c r="I348" s="207"/>
      <c r="J348" s="208">
        <f>ROUND(I348*H348,2)</f>
        <v>0</v>
      </c>
      <c r="K348" s="209"/>
      <c r="L348" s="39"/>
      <c r="M348" s="210" t="s">
        <v>1</v>
      </c>
      <c r="N348" s="211" t="s">
        <v>43</v>
      </c>
      <c r="O348" s="71"/>
      <c r="P348" s="212">
        <f>O348*H348</f>
        <v>0</v>
      </c>
      <c r="Q348" s="212">
        <v>0</v>
      </c>
      <c r="R348" s="212">
        <f>Q348*H348</f>
        <v>0</v>
      </c>
      <c r="S348" s="212">
        <v>0</v>
      </c>
      <c r="T348" s="213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14" t="s">
        <v>232</v>
      </c>
      <c r="AT348" s="214" t="s">
        <v>146</v>
      </c>
      <c r="AU348" s="214" t="s">
        <v>88</v>
      </c>
      <c r="AY348" s="17" t="s">
        <v>145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7" t="s">
        <v>86</v>
      </c>
      <c r="BK348" s="215">
        <f>ROUND(I348*H348,2)</f>
        <v>0</v>
      </c>
      <c r="BL348" s="17" t="s">
        <v>232</v>
      </c>
      <c r="BM348" s="214" t="s">
        <v>916</v>
      </c>
    </row>
    <row r="349" spans="1:65" s="2" customFormat="1" ht="16.5" customHeight="1">
      <c r="A349" s="34"/>
      <c r="B349" s="35"/>
      <c r="C349" s="244" t="s">
        <v>917</v>
      </c>
      <c r="D349" s="244" t="s">
        <v>237</v>
      </c>
      <c r="E349" s="245" t="s">
        <v>918</v>
      </c>
      <c r="F349" s="246" t="s">
        <v>919</v>
      </c>
      <c r="G349" s="247" t="s">
        <v>167</v>
      </c>
      <c r="H349" s="248">
        <v>2</v>
      </c>
      <c r="I349" s="249"/>
      <c r="J349" s="250">
        <f>ROUND(I349*H349,2)</f>
        <v>0</v>
      </c>
      <c r="K349" s="251"/>
      <c r="L349" s="252"/>
      <c r="M349" s="253" t="s">
        <v>1</v>
      </c>
      <c r="N349" s="254" t="s">
        <v>43</v>
      </c>
      <c r="O349" s="71"/>
      <c r="P349" s="212">
        <f>O349*H349</f>
        <v>0</v>
      </c>
      <c r="Q349" s="212">
        <v>2.3999999999999998E-3</v>
      </c>
      <c r="R349" s="212">
        <f>Q349*H349</f>
        <v>4.7999999999999996E-3</v>
      </c>
      <c r="S349" s="212">
        <v>0</v>
      </c>
      <c r="T349" s="213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14" t="s">
        <v>240</v>
      </c>
      <c r="AT349" s="214" t="s">
        <v>237</v>
      </c>
      <c r="AU349" s="214" t="s">
        <v>88</v>
      </c>
      <c r="AY349" s="17" t="s">
        <v>145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17" t="s">
        <v>86</v>
      </c>
      <c r="BK349" s="215">
        <f>ROUND(I349*H349,2)</f>
        <v>0</v>
      </c>
      <c r="BL349" s="17" t="s">
        <v>232</v>
      </c>
      <c r="BM349" s="214" t="s">
        <v>920</v>
      </c>
    </row>
    <row r="350" spans="1:65" s="2" customFormat="1" ht="16.5" customHeight="1">
      <c r="A350" s="34"/>
      <c r="B350" s="35"/>
      <c r="C350" s="202" t="s">
        <v>921</v>
      </c>
      <c r="D350" s="202" t="s">
        <v>146</v>
      </c>
      <c r="E350" s="203" t="s">
        <v>922</v>
      </c>
      <c r="F350" s="204" t="s">
        <v>923</v>
      </c>
      <c r="G350" s="205" t="s">
        <v>187</v>
      </c>
      <c r="H350" s="206">
        <v>15.2</v>
      </c>
      <c r="I350" s="207"/>
      <c r="J350" s="208">
        <f>ROUND(I350*H350,2)</f>
        <v>0</v>
      </c>
      <c r="K350" s="209"/>
      <c r="L350" s="39"/>
      <c r="M350" s="210" t="s">
        <v>1</v>
      </c>
      <c r="N350" s="211" t="s">
        <v>43</v>
      </c>
      <c r="O350" s="71"/>
      <c r="P350" s="212">
        <f>O350*H350</f>
        <v>0</v>
      </c>
      <c r="Q350" s="212">
        <v>3.8000000000000002E-4</v>
      </c>
      <c r="R350" s="212">
        <f>Q350*H350</f>
        <v>5.7759999999999999E-3</v>
      </c>
      <c r="S350" s="212">
        <v>0</v>
      </c>
      <c r="T350" s="213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14" t="s">
        <v>232</v>
      </c>
      <c r="AT350" s="214" t="s">
        <v>146</v>
      </c>
      <c r="AU350" s="214" t="s">
        <v>88</v>
      </c>
      <c r="AY350" s="17" t="s">
        <v>145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17" t="s">
        <v>86</v>
      </c>
      <c r="BK350" s="215">
        <f>ROUND(I350*H350,2)</f>
        <v>0</v>
      </c>
      <c r="BL350" s="17" t="s">
        <v>232</v>
      </c>
      <c r="BM350" s="214" t="s">
        <v>924</v>
      </c>
    </row>
    <row r="351" spans="1:65" s="2" customFormat="1" ht="29.25">
      <c r="A351" s="34"/>
      <c r="B351" s="35"/>
      <c r="C351" s="36"/>
      <c r="D351" s="216" t="s">
        <v>150</v>
      </c>
      <c r="E351" s="36"/>
      <c r="F351" s="217" t="s">
        <v>925</v>
      </c>
      <c r="G351" s="36"/>
      <c r="H351" s="36"/>
      <c r="I351" s="115"/>
      <c r="J351" s="36"/>
      <c r="K351" s="36"/>
      <c r="L351" s="39"/>
      <c r="M351" s="218"/>
      <c r="N351" s="219"/>
      <c r="O351" s="71"/>
      <c r="P351" s="71"/>
      <c r="Q351" s="71"/>
      <c r="R351" s="71"/>
      <c r="S351" s="71"/>
      <c r="T351" s="72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150</v>
      </c>
      <c r="AU351" s="17" t="s">
        <v>88</v>
      </c>
    </row>
    <row r="352" spans="1:65" s="13" customFormat="1" ht="11.25">
      <c r="B352" s="222"/>
      <c r="C352" s="223"/>
      <c r="D352" s="216" t="s">
        <v>160</v>
      </c>
      <c r="E352" s="224" t="s">
        <v>1</v>
      </c>
      <c r="F352" s="225" t="s">
        <v>926</v>
      </c>
      <c r="G352" s="223"/>
      <c r="H352" s="226">
        <v>8.6</v>
      </c>
      <c r="I352" s="227"/>
      <c r="J352" s="223"/>
      <c r="K352" s="223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160</v>
      </c>
      <c r="AU352" s="232" t="s">
        <v>88</v>
      </c>
      <c r="AV352" s="13" t="s">
        <v>88</v>
      </c>
      <c r="AW352" s="13" t="s">
        <v>34</v>
      </c>
      <c r="AX352" s="13" t="s">
        <v>78</v>
      </c>
      <c r="AY352" s="232" t="s">
        <v>145</v>
      </c>
    </row>
    <row r="353" spans="1:65" s="13" customFormat="1" ht="11.25">
      <c r="B353" s="222"/>
      <c r="C353" s="223"/>
      <c r="D353" s="216" t="s">
        <v>160</v>
      </c>
      <c r="E353" s="224" t="s">
        <v>1</v>
      </c>
      <c r="F353" s="225" t="s">
        <v>927</v>
      </c>
      <c r="G353" s="223"/>
      <c r="H353" s="226">
        <v>6.6</v>
      </c>
      <c r="I353" s="227"/>
      <c r="J353" s="223"/>
      <c r="K353" s="223"/>
      <c r="L353" s="228"/>
      <c r="M353" s="229"/>
      <c r="N353" s="230"/>
      <c r="O353" s="230"/>
      <c r="P353" s="230"/>
      <c r="Q353" s="230"/>
      <c r="R353" s="230"/>
      <c r="S353" s="230"/>
      <c r="T353" s="231"/>
      <c r="AT353" s="232" t="s">
        <v>160</v>
      </c>
      <c r="AU353" s="232" t="s">
        <v>88</v>
      </c>
      <c r="AV353" s="13" t="s">
        <v>88</v>
      </c>
      <c r="AW353" s="13" t="s">
        <v>34</v>
      </c>
      <c r="AX353" s="13" t="s">
        <v>78</v>
      </c>
      <c r="AY353" s="232" t="s">
        <v>145</v>
      </c>
    </row>
    <row r="354" spans="1:65" s="14" customFormat="1" ht="11.25">
      <c r="B354" s="233"/>
      <c r="C354" s="234"/>
      <c r="D354" s="216" t="s">
        <v>160</v>
      </c>
      <c r="E354" s="235" t="s">
        <v>1</v>
      </c>
      <c r="F354" s="236" t="s">
        <v>164</v>
      </c>
      <c r="G354" s="234"/>
      <c r="H354" s="237">
        <v>15.2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AT354" s="243" t="s">
        <v>160</v>
      </c>
      <c r="AU354" s="243" t="s">
        <v>88</v>
      </c>
      <c r="AV354" s="14" t="s">
        <v>144</v>
      </c>
      <c r="AW354" s="14" t="s">
        <v>34</v>
      </c>
      <c r="AX354" s="14" t="s">
        <v>86</v>
      </c>
      <c r="AY354" s="243" t="s">
        <v>145</v>
      </c>
    </row>
    <row r="355" spans="1:65" s="2" customFormat="1" ht="33" customHeight="1">
      <c r="A355" s="34"/>
      <c r="B355" s="35"/>
      <c r="C355" s="202" t="s">
        <v>928</v>
      </c>
      <c r="D355" s="202" t="s">
        <v>146</v>
      </c>
      <c r="E355" s="203" t="s">
        <v>929</v>
      </c>
      <c r="F355" s="204" t="s">
        <v>930</v>
      </c>
      <c r="G355" s="205" t="s">
        <v>187</v>
      </c>
      <c r="H355" s="206">
        <v>8.6</v>
      </c>
      <c r="I355" s="207"/>
      <c r="J355" s="208">
        <f>ROUND(I355*H355,2)</f>
        <v>0</v>
      </c>
      <c r="K355" s="209"/>
      <c r="L355" s="39"/>
      <c r="M355" s="210" t="s">
        <v>1</v>
      </c>
      <c r="N355" s="211" t="s">
        <v>43</v>
      </c>
      <c r="O355" s="71"/>
      <c r="P355" s="212">
        <f>O355*H355</f>
        <v>0</v>
      </c>
      <c r="Q355" s="212">
        <v>3.8000000000000002E-4</v>
      </c>
      <c r="R355" s="212">
        <f>Q355*H355</f>
        <v>3.2680000000000001E-3</v>
      </c>
      <c r="S355" s="212">
        <v>0</v>
      </c>
      <c r="T355" s="213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14" t="s">
        <v>232</v>
      </c>
      <c r="AT355" s="214" t="s">
        <v>146</v>
      </c>
      <c r="AU355" s="214" t="s">
        <v>88</v>
      </c>
      <c r="AY355" s="17" t="s">
        <v>145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17" t="s">
        <v>86</v>
      </c>
      <c r="BK355" s="215">
        <f>ROUND(I355*H355,2)</f>
        <v>0</v>
      </c>
      <c r="BL355" s="17" t="s">
        <v>232</v>
      </c>
      <c r="BM355" s="214" t="s">
        <v>931</v>
      </c>
    </row>
    <row r="356" spans="1:65" s="2" customFormat="1" ht="33" customHeight="1">
      <c r="A356" s="34"/>
      <c r="B356" s="35"/>
      <c r="C356" s="202" t="s">
        <v>932</v>
      </c>
      <c r="D356" s="202" t="s">
        <v>146</v>
      </c>
      <c r="E356" s="203" t="s">
        <v>933</v>
      </c>
      <c r="F356" s="204" t="s">
        <v>934</v>
      </c>
      <c r="G356" s="205" t="s">
        <v>187</v>
      </c>
      <c r="H356" s="206">
        <v>6.6</v>
      </c>
      <c r="I356" s="207"/>
      <c r="J356" s="208">
        <f>ROUND(I356*H356,2)</f>
        <v>0</v>
      </c>
      <c r="K356" s="209"/>
      <c r="L356" s="39"/>
      <c r="M356" s="210" t="s">
        <v>1</v>
      </c>
      <c r="N356" s="211" t="s">
        <v>43</v>
      </c>
      <c r="O356" s="71"/>
      <c r="P356" s="212">
        <f>O356*H356</f>
        <v>0</v>
      </c>
      <c r="Q356" s="212">
        <v>3.8000000000000002E-4</v>
      </c>
      <c r="R356" s="212">
        <f>Q356*H356</f>
        <v>2.5079999999999998E-3</v>
      </c>
      <c r="S356" s="212">
        <v>0</v>
      </c>
      <c r="T356" s="213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14" t="s">
        <v>232</v>
      </c>
      <c r="AT356" s="214" t="s">
        <v>146</v>
      </c>
      <c r="AU356" s="214" t="s">
        <v>88</v>
      </c>
      <c r="AY356" s="17" t="s">
        <v>145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17" t="s">
        <v>86</v>
      </c>
      <c r="BK356" s="215">
        <f>ROUND(I356*H356,2)</f>
        <v>0</v>
      </c>
      <c r="BL356" s="17" t="s">
        <v>232</v>
      </c>
      <c r="BM356" s="214" t="s">
        <v>935</v>
      </c>
    </row>
    <row r="357" spans="1:65" s="2" customFormat="1" ht="21.75" customHeight="1">
      <c r="A357" s="34"/>
      <c r="B357" s="35"/>
      <c r="C357" s="202" t="s">
        <v>936</v>
      </c>
      <c r="D357" s="202" t="s">
        <v>146</v>
      </c>
      <c r="E357" s="203" t="s">
        <v>937</v>
      </c>
      <c r="F357" s="204" t="s">
        <v>938</v>
      </c>
      <c r="G357" s="205" t="s">
        <v>939</v>
      </c>
      <c r="H357" s="206">
        <v>100</v>
      </c>
      <c r="I357" s="207"/>
      <c r="J357" s="208">
        <f>ROUND(I357*H357,2)</f>
        <v>0</v>
      </c>
      <c r="K357" s="209"/>
      <c r="L357" s="39"/>
      <c r="M357" s="210" t="s">
        <v>1</v>
      </c>
      <c r="N357" s="211" t="s">
        <v>43</v>
      </c>
      <c r="O357" s="71"/>
      <c r="P357" s="212">
        <f>O357*H357</f>
        <v>0</v>
      </c>
      <c r="Q357" s="212">
        <v>0</v>
      </c>
      <c r="R357" s="212">
        <f>Q357*H357</f>
        <v>0</v>
      </c>
      <c r="S357" s="212">
        <v>1E-3</v>
      </c>
      <c r="T357" s="213">
        <f>S357*H357</f>
        <v>0.1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14" t="s">
        <v>232</v>
      </c>
      <c r="AT357" s="214" t="s">
        <v>146</v>
      </c>
      <c r="AU357" s="214" t="s">
        <v>88</v>
      </c>
      <c r="AY357" s="17" t="s">
        <v>145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17" t="s">
        <v>86</v>
      </c>
      <c r="BK357" s="215">
        <f>ROUND(I357*H357,2)</f>
        <v>0</v>
      </c>
      <c r="BL357" s="17" t="s">
        <v>232</v>
      </c>
      <c r="BM357" s="214" t="s">
        <v>940</v>
      </c>
    </row>
    <row r="358" spans="1:65" s="2" customFormat="1" ht="21.75" customHeight="1">
      <c r="A358" s="34"/>
      <c r="B358" s="35"/>
      <c r="C358" s="202" t="s">
        <v>941</v>
      </c>
      <c r="D358" s="202" t="s">
        <v>146</v>
      </c>
      <c r="E358" s="203" t="s">
        <v>500</v>
      </c>
      <c r="F358" s="204" t="s">
        <v>501</v>
      </c>
      <c r="G358" s="205" t="s">
        <v>347</v>
      </c>
      <c r="H358" s="266"/>
      <c r="I358" s="207"/>
      <c r="J358" s="208">
        <f>ROUND(I358*H358,2)</f>
        <v>0</v>
      </c>
      <c r="K358" s="209"/>
      <c r="L358" s="39"/>
      <c r="M358" s="210" t="s">
        <v>1</v>
      </c>
      <c r="N358" s="211" t="s">
        <v>43</v>
      </c>
      <c r="O358" s="71"/>
      <c r="P358" s="212">
        <f>O358*H358</f>
        <v>0</v>
      </c>
      <c r="Q358" s="212">
        <v>0</v>
      </c>
      <c r="R358" s="212">
        <f>Q358*H358</f>
        <v>0</v>
      </c>
      <c r="S358" s="212">
        <v>0</v>
      </c>
      <c r="T358" s="213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14" t="s">
        <v>232</v>
      </c>
      <c r="AT358" s="214" t="s">
        <v>146</v>
      </c>
      <c r="AU358" s="214" t="s">
        <v>88</v>
      </c>
      <c r="AY358" s="17" t="s">
        <v>145</v>
      </c>
      <c r="BE358" s="215">
        <f>IF(N358="základní",J358,0)</f>
        <v>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17" t="s">
        <v>86</v>
      </c>
      <c r="BK358" s="215">
        <f>ROUND(I358*H358,2)</f>
        <v>0</v>
      </c>
      <c r="BL358" s="17" t="s">
        <v>232</v>
      </c>
      <c r="BM358" s="214" t="s">
        <v>942</v>
      </c>
    </row>
    <row r="359" spans="1:65" s="12" customFormat="1" ht="22.9" customHeight="1">
      <c r="B359" s="188"/>
      <c r="C359" s="189"/>
      <c r="D359" s="190" t="s">
        <v>77</v>
      </c>
      <c r="E359" s="220" t="s">
        <v>943</v>
      </c>
      <c r="F359" s="220" t="s">
        <v>944</v>
      </c>
      <c r="G359" s="189"/>
      <c r="H359" s="189"/>
      <c r="I359" s="192"/>
      <c r="J359" s="221">
        <f>BK359</f>
        <v>0</v>
      </c>
      <c r="K359" s="189"/>
      <c r="L359" s="194"/>
      <c r="M359" s="195"/>
      <c r="N359" s="196"/>
      <c r="O359" s="196"/>
      <c r="P359" s="197">
        <f>SUM(P360:P371)</f>
        <v>0</v>
      </c>
      <c r="Q359" s="196"/>
      <c r="R359" s="197">
        <f>SUM(R360:R371)</f>
        <v>3.0836862000000003</v>
      </c>
      <c r="S359" s="196"/>
      <c r="T359" s="198">
        <f>SUM(T360:T371)</f>
        <v>0</v>
      </c>
      <c r="AR359" s="199" t="s">
        <v>88</v>
      </c>
      <c r="AT359" s="200" t="s">
        <v>77</v>
      </c>
      <c r="AU359" s="200" t="s">
        <v>86</v>
      </c>
      <c r="AY359" s="199" t="s">
        <v>145</v>
      </c>
      <c r="BK359" s="201">
        <f>SUM(BK360:BK371)</f>
        <v>0</v>
      </c>
    </row>
    <row r="360" spans="1:65" s="2" customFormat="1" ht="21.75" customHeight="1">
      <c r="A360" s="34"/>
      <c r="B360" s="35"/>
      <c r="C360" s="202" t="s">
        <v>945</v>
      </c>
      <c r="D360" s="202" t="s">
        <v>146</v>
      </c>
      <c r="E360" s="203" t="s">
        <v>946</v>
      </c>
      <c r="F360" s="204" t="s">
        <v>947</v>
      </c>
      <c r="G360" s="205" t="s">
        <v>187</v>
      </c>
      <c r="H360" s="206">
        <v>68.94</v>
      </c>
      <c r="I360" s="207"/>
      <c r="J360" s="208">
        <f>ROUND(I360*H360,2)</f>
        <v>0</v>
      </c>
      <c r="K360" s="209"/>
      <c r="L360" s="39"/>
      <c r="M360" s="210" t="s">
        <v>1</v>
      </c>
      <c r="N360" s="211" t="s">
        <v>43</v>
      </c>
      <c r="O360" s="71"/>
      <c r="P360" s="212">
        <f>O360*H360</f>
        <v>0</v>
      </c>
      <c r="Q360" s="212">
        <v>7.7999999999999996E-3</v>
      </c>
      <c r="R360" s="212">
        <f>Q360*H360</f>
        <v>0.53773199999999999</v>
      </c>
      <c r="S360" s="212">
        <v>0</v>
      </c>
      <c r="T360" s="213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14" t="s">
        <v>232</v>
      </c>
      <c r="AT360" s="214" t="s">
        <v>146</v>
      </c>
      <c r="AU360" s="214" t="s">
        <v>88</v>
      </c>
      <c r="AY360" s="17" t="s">
        <v>145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17" t="s">
        <v>86</v>
      </c>
      <c r="BK360" s="215">
        <f>ROUND(I360*H360,2)</f>
        <v>0</v>
      </c>
      <c r="BL360" s="17" t="s">
        <v>232</v>
      </c>
      <c r="BM360" s="214" t="s">
        <v>948</v>
      </c>
    </row>
    <row r="361" spans="1:65" s="13" customFormat="1" ht="11.25">
      <c r="B361" s="222"/>
      <c r="C361" s="223"/>
      <c r="D361" s="216" t="s">
        <v>160</v>
      </c>
      <c r="E361" s="224" t="s">
        <v>1</v>
      </c>
      <c r="F361" s="225" t="s">
        <v>949</v>
      </c>
      <c r="G361" s="223"/>
      <c r="H361" s="226">
        <v>18.899999999999999</v>
      </c>
      <c r="I361" s="227"/>
      <c r="J361" s="223"/>
      <c r="K361" s="223"/>
      <c r="L361" s="228"/>
      <c r="M361" s="229"/>
      <c r="N361" s="230"/>
      <c r="O361" s="230"/>
      <c r="P361" s="230"/>
      <c r="Q361" s="230"/>
      <c r="R361" s="230"/>
      <c r="S361" s="230"/>
      <c r="T361" s="231"/>
      <c r="AT361" s="232" t="s">
        <v>160</v>
      </c>
      <c r="AU361" s="232" t="s">
        <v>88</v>
      </c>
      <c r="AV361" s="13" t="s">
        <v>88</v>
      </c>
      <c r="AW361" s="13" t="s">
        <v>34</v>
      </c>
      <c r="AX361" s="13" t="s">
        <v>78</v>
      </c>
      <c r="AY361" s="232" t="s">
        <v>145</v>
      </c>
    </row>
    <row r="362" spans="1:65" s="13" customFormat="1" ht="11.25">
      <c r="B362" s="222"/>
      <c r="C362" s="223"/>
      <c r="D362" s="216" t="s">
        <v>160</v>
      </c>
      <c r="E362" s="224" t="s">
        <v>1</v>
      </c>
      <c r="F362" s="225" t="s">
        <v>950</v>
      </c>
      <c r="G362" s="223"/>
      <c r="H362" s="226">
        <v>5.0049999999999999</v>
      </c>
      <c r="I362" s="227"/>
      <c r="J362" s="223"/>
      <c r="K362" s="223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160</v>
      </c>
      <c r="AU362" s="232" t="s">
        <v>88</v>
      </c>
      <c r="AV362" s="13" t="s">
        <v>88</v>
      </c>
      <c r="AW362" s="13" t="s">
        <v>34</v>
      </c>
      <c r="AX362" s="13" t="s">
        <v>78</v>
      </c>
      <c r="AY362" s="232" t="s">
        <v>145</v>
      </c>
    </row>
    <row r="363" spans="1:65" s="13" customFormat="1" ht="11.25">
      <c r="B363" s="222"/>
      <c r="C363" s="223"/>
      <c r="D363" s="216" t="s">
        <v>160</v>
      </c>
      <c r="E363" s="224" t="s">
        <v>1</v>
      </c>
      <c r="F363" s="225" t="s">
        <v>951</v>
      </c>
      <c r="G363" s="223"/>
      <c r="H363" s="226">
        <v>31.6</v>
      </c>
      <c r="I363" s="227"/>
      <c r="J363" s="223"/>
      <c r="K363" s="223"/>
      <c r="L363" s="228"/>
      <c r="M363" s="229"/>
      <c r="N363" s="230"/>
      <c r="O363" s="230"/>
      <c r="P363" s="230"/>
      <c r="Q363" s="230"/>
      <c r="R363" s="230"/>
      <c r="S363" s="230"/>
      <c r="T363" s="231"/>
      <c r="AT363" s="232" t="s">
        <v>160</v>
      </c>
      <c r="AU363" s="232" t="s">
        <v>88</v>
      </c>
      <c r="AV363" s="13" t="s">
        <v>88</v>
      </c>
      <c r="AW363" s="13" t="s">
        <v>34</v>
      </c>
      <c r="AX363" s="13" t="s">
        <v>78</v>
      </c>
      <c r="AY363" s="232" t="s">
        <v>145</v>
      </c>
    </row>
    <row r="364" spans="1:65" s="13" customFormat="1" ht="11.25">
      <c r="B364" s="222"/>
      <c r="C364" s="223"/>
      <c r="D364" s="216" t="s">
        <v>160</v>
      </c>
      <c r="E364" s="224" t="s">
        <v>1</v>
      </c>
      <c r="F364" s="225" t="s">
        <v>952</v>
      </c>
      <c r="G364" s="223"/>
      <c r="H364" s="226">
        <v>7.9950000000000001</v>
      </c>
      <c r="I364" s="227"/>
      <c r="J364" s="223"/>
      <c r="K364" s="223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160</v>
      </c>
      <c r="AU364" s="232" t="s">
        <v>88</v>
      </c>
      <c r="AV364" s="13" t="s">
        <v>88</v>
      </c>
      <c r="AW364" s="13" t="s">
        <v>34</v>
      </c>
      <c r="AX364" s="13" t="s">
        <v>78</v>
      </c>
      <c r="AY364" s="232" t="s">
        <v>145</v>
      </c>
    </row>
    <row r="365" spans="1:65" s="13" customFormat="1" ht="11.25">
      <c r="B365" s="222"/>
      <c r="C365" s="223"/>
      <c r="D365" s="216" t="s">
        <v>160</v>
      </c>
      <c r="E365" s="224" t="s">
        <v>1</v>
      </c>
      <c r="F365" s="225" t="s">
        <v>629</v>
      </c>
      <c r="G365" s="223"/>
      <c r="H365" s="226">
        <v>5.44</v>
      </c>
      <c r="I365" s="227"/>
      <c r="J365" s="223"/>
      <c r="K365" s="223"/>
      <c r="L365" s="228"/>
      <c r="M365" s="229"/>
      <c r="N365" s="230"/>
      <c r="O365" s="230"/>
      <c r="P365" s="230"/>
      <c r="Q365" s="230"/>
      <c r="R365" s="230"/>
      <c r="S365" s="230"/>
      <c r="T365" s="231"/>
      <c r="AT365" s="232" t="s">
        <v>160</v>
      </c>
      <c r="AU365" s="232" t="s">
        <v>88</v>
      </c>
      <c r="AV365" s="13" t="s">
        <v>88</v>
      </c>
      <c r="AW365" s="13" t="s">
        <v>34</v>
      </c>
      <c r="AX365" s="13" t="s">
        <v>78</v>
      </c>
      <c r="AY365" s="232" t="s">
        <v>145</v>
      </c>
    </row>
    <row r="366" spans="1:65" s="14" customFormat="1" ht="11.25">
      <c r="B366" s="233"/>
      <c r="C366" s="234"/>
      <c r="D366" s="216" t="s">
        <v>160</v>
      </c>
      <c r="E366" s="235" t="s">
        <v>1</v>
      </c>
      <c r="F366" s="236" t="s">
        <v>164</v>
      </c>
      <c r="G366" s="234"/>
      <c r="H366" s="237">
        <v>68.94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AT366" s="243" t="s">
        <v>160</v>
      </c>
      <c r="AU366" s="243" t="s">
        <v>88</v>
      </c>
      <c r="AV366" s="14" t="s">
        <v>144</v>
      </c>
      <c r="AW366" s="14" t="s">
        <v>34</v>
      </c>
      <c r="AX366" s="14" t="s">
        <v>86</v>
      </c>
      <c r="AY366" s="243" t="s">
        <v>145</v>
      </c>
    </row>
    <row r="367" spans="1:65" s="2" customFormat="1" ht="16.5" customHeight="1">
      <c r="A367" s="34"/>
      <c r="B367" s="35"/>
      <c r="C367" s="244" t="s">
        <v>953</v>
      </c>
      <c r="D367" s="244" t="s">
        <v>237</v>
      </c>
      <c r="E367" s="245" t="s">
        <v>954</v>
      </c>
      <c r="F367" s="246" t="s">
        <v>955</v>
      </c>
      <c r="G367" s="247" t="s">
        <v>187</v>
      </c>
      <c r="H367" s="248">
        <v>75.834000000000003</v>
      </c>
      <c r="I367" s="249"/>
      <c r="J367" s="250">
        <f>ROUND(I367*H367,2)</f>
        <v>0</v>
      </c>
      <c r="K367" s="251"/>
      <c r="L367" s="252"/>
      <c r="M367" s="253" t="s">
        <v>1</v>
      </c>
      <c r="N367" s="254" t="s">
        <v>43</v>
      </c>
      <c r="O367" s="71"/>
      <c r="P367" s="212">
        <f>O367*H367</f>
        <v>0</v>
      </c>
      <c r="Q367" s="212">
        <v>3.3000000000000002E-2</v>
      </c>
      <c r="R367" s="212">
        <f>Q367*H367</f>
        <v>2.5025220000000004</v>
      </c>
      <c r="S367" s="212">
        <v>0</v>
      </c>
      <c r="T367" s="213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14" t="s">
        <v>240</v>
      </c>
      <c r="AT367" s="214" t="s">
        <v>237</v>
      </c>
      <c r="AU367" s="214" t="s">
        <v>88</v>
      </c>
      <c r="AY367" s="17" t="s">
        <v>145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17" t="s">
        <v>86</v>
      </c>
      <c r="BK367" s="215">
        <f>ROUND(I367*H367,2)</f>
        <v>0</v>
      </c>
      <c r="BL367" s="17" t="s">
        <v>232</v>
      </c>
      <c r="BM367" s="214" t="s">
        <v>956</v>
      </c>
    </row>
    <row r="368" spans="1:65" s="13" customFormat="1" ht="11.25">
      <c r="B368" s="222"/>
      <c r="C368" s="223"/>
      <c r="D368" s="216" t="s">
        <v>160</v>
      </c>
      <c r="E368" s="223"/>
      <c r="F368" s="225" t="s">
        <v>957</v>
      </c>
      <c r="G368" s="223"/>
      <c r="H368" s="226">
        <v>75.834000000000003</v>
      </c>
      <c r="I368" s="227"/>
      <c r="J368" s="223"/>
      <c r="K368" s="223"/>
      <c r="L368" s="228"/>
      <c r="M368" s="229"/>
      <c r="N368" s="230"/>
      <c r="O368" s="230"/>
      <c r="P368" s="230"/>
      <c r="Q368" s="230"/>
      <c r="R368" s="230"/>
      <c r="S368" s="230"/>
      <c r="T368" s="231"/>
      <c r="AT368" s="232" t="s">
        <v>160</v>
      </c>
      <c r="AU368" s="232" t="s">
        <v>88</v>
      </c>
      <c r="AV368" s="13" t="s">
        <v>88</v>
      </c>
      <c r="AW368" s="13" t="s">
        <v>4</v>
      </c>
      <c r="AX368" s="13" t="s">
        <v>86</v>
      </c>
      <c r="AY368" s="232" t="s">
        <v>145</v>
      </c>
    </row>
    <row r="369" spans="1:65" s="2" customFormat="1" ht="16.5" customHeight="1">
      <c r="A369" s="34"/>
      <c r="B369" s="35"/>
      <c r="C369" s="202" t="s">
        <v>958</v>
      </c>
      <c r="D369" s="202" t="s">
        <v>146</v>
      </c>
      <c r="E369" s="203" t="s">
        <v>959</v>
      </c>
      <c r="F369" s="204" t="s">
        <v>960</v>
      </c>
      <c r="G369" s="205" t="s">
        <v>187</v>
      </c>
      <c r="H369" s="206">
        <v>68.94</v>
      </c>
      <c r="I369" s="207"/>
      <c r="J369" s="208">
        <f>ROUND(I369*H369,2)</f>
        <v>0</v>
      </c>
      <c r="K369" s="209"/>
      <c r="L369" s="39"/>
      <c r="M369" s="210" t="s">
        <v>1</v>
      </c>
      <c r="N369" s="211" t="s">
        <v>43</v>
      </c>
      <c r="O369" s="71"/>
      <c r="P369" s="212">
        <f>O369*H369</f>
        <v>0</v>
      </c>
      <c r="Q369" s="212">
        <v>4.0000000000000002E-4</v>
      </c>
      <c r="R369" s="212">
        <f>Q369*H369</f>
        <v>2.7576E-2</v>
      </c>
      <c r="S369" s="212">
        <v>0</v>
      </c>
      <c r="T369" s="213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14" t="s">
        <v>232</v>
      </c>
      <c r="AT369" s="214" t="s">
        <v>146</v>
      </c>
      <c r="AU369" s="214" t="s">
        <v>88</v>
      </c>
      <c r="AY369" s="17" t="s">
        <v>145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17" t="s">
        <v>86</v>
      </c>
      <c r="BK369" s="215">
        <f>ROUND(I369*H369,2)</f>
        <v>0</v>
      </c>
      <c r="BL369" s="17" t="s">
        <v>232</v>
      </c>
      <c r="BM369" s="214" t="s">
        <v>961</v>
      </c>
    </row>
    <row r="370" spans="1:65" s="2" customFormat="1" ht="21.75" customHeight="1">
      <c r="A370" s="34"/>
      <c r="B370" s="35"/>
      <c r="C370" s="202" t="s">
        <v>962</v>
      </c>
      <c r="D370" s="202" t="s">
        <v>146</v>
      </c>
      <c r="E370" s="203" t="s">
        <v>963</v>
      </c>
      <c r="F370" s="204" t="s">
        <v>964</v>
      </c>
      <c r="G370" s="205" t="s">
        <v>187</v>
      </c>
      <c r="H370" s="206">
        <v>68.94</v>
      </c>
      <c r="I370" s="207"/>
      <c r="J370" s="208">
        <f>ROUND(I370*H370,2)</f>
        <v>0</v>
      </c>
      <c r="K370" s="209"/>
      <c r="L370" s="39"/>
      <c r="M370" s="210" t="s">
        <v>1</v>
      </c>
      <c r="N370" s="211" t="s">
        <v>43</v>
      </c>
      <c r="O370" s="71"/>
      <c r="P370" s="212">
        <f>O370*H370</f>
        <v>0</v>
      </c>
      <c r="Q370" s="212">
        <v>2.3000000000000001E-4</v>
      </c>
      <c r="R370" s="212">
        <f>Q370*H370</f>
        <v>1.5856200000000001E-2</v>
      </c>
      <c r="S370" s="212">
        <v>0</v>
      </c>
      <c r="T370" s="213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14" t="s">
        <v>232</v>
      </c>
      <c r="AT370" s="214" t="s">
        <v>146</v>
      </c>
      <c r="AU370" s="214" t="s">
        <v>88</v>
      </c>
      <c r="AY370" s="17" t="s">
        <v>145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17" t="s">
        <v>86</v>
      </c>
      <c r="BK370" s="215">
        <f>ROUND(I370*H370,2)</f>
        <v>0</v>
      </c>
      <c r="BL370" s="17" t="s">
        <v>232</v>
      </c>
      <c r="BM370" s="214" t="s">
        <v>965</v>
      </c>
    </row>
    <row r="371" spans="1:65" s="2" customFormat="1" ht="21.75" customHeight="1">
      <c r="A371" s="34"/>
      <c r="B371" s="35"/>
      <c r="C371" s="202" t="s">
        <v>966</v>
      </c>
      <c r="D371" s="202" t="s">
        <v>146</v>
      </c>
      <c r="E371" s="203" t="s">
        <v>967</v>
      </c>
      <c r="F371" s="204" t="s">
        <v>968</v>
      </c>
      <c r="G371" s="205" t="s">
        <v>347</v>
      </c>
      <c r="H371" s="266"/>
      <c r="I371" s="207"/>
      <c r="J371" s="208">
        <f>ROUND(I371*H371,2)</f>
        <v>0</v>
      </c>
      <c r="K371" s="209"/>
      <c r="L371" s="39"/>
      <c r="M371" s="210" t="s">
        <v>1</v>
      </c>
      <c r="N371" s="211" t="s">
        <v>43</v>
      </c>
      <c r="O371" s="71"/>
      <c r="P371" s="212">
        <f>O371*H371</f>
        <v>0</v>
      </c>
      <c r="Q371" s="212">
        <v>0</v>
      </c>
      <c r="R371" s="212">
        <f>Q371*H371</f>
        <v>0</v>
      </c>
      <c r="S371" s="212">
        <v>0</v>
      </c>
      <c r="T371" s="213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14" t="s">
        <v>232</v>
      </c>
      <c r="AT371" s="214" t="s">
        <v>146</v>
      </c>
      <c r="AU371" s="214" t="s">
        <v>88</v>
      </c>
      <c r="AY371" s="17" t="s">
        <v>145</v>
      </c>
      <c r="BE371" s="215">
        <f>IF(N371="základní",J371,0)</f>
        <v>0</v>
      </c>
      <c r="BF371" s="215">
        <f>IF(N371="snížená",J371,0)</f>
        <v>0</v>
      </c>
      <c r="BG371" s="215">
        <f>IF(N371="zákl. přenesená",J371,0)</f>
        <v>0</v>
      </c>
      <c r="BH371" s="215">
        <f>IF(N371="sníž. přenesená",J371,0)</f>
        <v>0</v>
      </c>
      <c r="BI371" s="215">
        <f>IF(N371="nulová",J371,0)</f>
        <v>0</v>
      </c>
      <c r="BJ371" s="17" t="s">
        <v>86</v>
      </c>
      <c r="BK371" s="215">
        <f>ROUND(I371*H371,2)</f>
        <v>0</v>
      </c>
      <c r="BL371" s="17" t="s">
        <v>232</v>
      </c>
      <c r="BM371" s="214" t="s">
        <v>969</v>
      </c>
    </row>
    <row r="372" spans="1:65" s="12" customFormat="1" ht="22.9" customHeight="1">
      <c r="B372" s="188"/>
      <c r="C372" s="189"/>
      <c r="D372" s="190" t="s">
        <v>77</v>
      </c>
      <c r="E372" s="220" t="s">
        <v>503</v>
      </c>
      <c r="F372" s="220" t="s">
        <v>970</v>
      </c>
      <c r="G372" s="189"/>
      <c r="H372" s="189"/>
      <c r="I372" s="192"/>
      <c r="J372" s="221">
        <f>BK372</f>
        <v>0</v>
      </c>
      <c r="K372" s="189"/>
      <c r="L372" s="194"/>
      <c r="M372" s="195"/>
      <c r="N372" s="196"/>
      <c r="O372" s="196"/>
      <c r="P372" s="197">
        <f>SUM(P373:P391)</f>
        <v>0</v>
      </c>
      <c r="Q372" s="196"/>
      <c r="R372" s="197">
        <f>SUM(R373:R391)</f>
        <v>0.85993635000000002</v>
      </c>
      <c r="S372" s="196"/>
      <c r="T372" s="198">
        <f>SUM(T373:T391)</f>
        <v>0</v>
      </c>
      <c r="AR372" s="199" t="s">
        <v>88</v>
      </c>
      <c r="AT372" s="200" t="s">
        <v>77</v>
      </c>
      <c r="AU372" s="200" t="s">
        <v>86</v>
      </c>
      <c r="AY372" s="199" t="s">
        <v>145</v>
      </c>
      <c r="BK372" s="201">
        <f>SUM(BK373:BK391)</f>
        <v>0</v>
      </c>
    </row>
    <row r="373" spans="1:65" s="2" customFormat="1" ht="21.75" customHeight="1">
      <c r="A373" s="34"/>
      <c r="B373" s="35"/>
      <c r="C373" s="202" t="s">
        <v>971</v>
      </c>
      <c r="D373" s="202" t="s">
        <v>146</v>
      </c>
      <c r="E373" s="203" t="s">
        <v>972</v>
      </c>
      <c r="F373" s="204" t="s">
        <v>973</v>
      </c>
      <c r="G373" s="205" t="s">
        <v>167</v>
      </c>
      <c r="H373" s="206">
        <v>16</v>
      </c>
      <c r="I373" s="207"/>
      <c r="J373" s="208">
        <f>ROUND(I373*H373,2)</f>
        <v>0</v>
      </c>
      <c r="K373" s="209"/>
      <c r="L373" s="39"/>
      <c r="M373" s="210" t="s">
        <v>1</v>
      </c>
      <c r="N373" s="211" t="s">
        <v>43</v>
      </c>
      <c r="O373" s="71"/>
      <c r="P373" s="212">
        <f>O373*H373</f>
        <v>0</v>
      </c>
      <c r="Q373" s="212">
        <v>6.0000000000000002E-5</v>
      </c>
      <c r="R373" s="212">
        <f>Q373*H373</f>
        <v>9.6000000000000002E-4</v>
      </c>
      <c r="S373" s="212">
        <v>0</v>
      </c>
      <c r="T373" s="213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14" t="s">
        <v>232</v>
      </c>
      <c r="AT373" s="214" t="s">
        <v>146</v>
      </c>
      <c r="AU373" s="214" t="s">
        <v>88</v>
      </c>
      <c r="AY373" s="17" t="s">
        <v>145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17" t="s">
        <v>86</v>
      </c>
      <c r="BK373" s="215">
        <f>ROUND(I373*H373,2)</f>
        <v>0</v>
      </c>
      <c r="BL373" s="17" t="s">
        <v>232</v>
      </c>
      <c r="BM373" s="214" t="s">
        <v>974</v>
      </c>
    </row>
    <row r="374" spans="1:65" s="13" customFormat="1" ht="11.25">
      <c r="B374" s="222"/>
      <c r="C374" s="223"/>
      <c r="D374" s="216" t="s">
        <v>160</v>
      </c>
      <c r="E374" s="224" t="s">
        <v>1</v>
      </c>
      <c r="F374" s="225" t="s">
        <v>975</v>
      </c>
      <c r="G374" s="223"/>
      <c r="H374" s="226">
        <v>16</v>
      </c>
      <c r="I374" s="227"/>
      <c r="J374" s="223"/>
      <c r="K374" s="223"/>
      <c r="L374" s="228"/>
      <c r="M374" s="229"/>
      <c r="N374" s="230"/>
      <c r="O374" s="230"/>
      <c r="P374" s="230"/>
      <c r="Q374" s="230"/>
      <c r="R374" s="230"/>
      <c r="S374" s="230"/>
      <c r="T374" s="231"/>
      <c r="AT374" s="232" t="s">
        <v>160</v>
      </c>
      <c r="AU374" s="232" t="s">
        <v>88</v>
      </c>
      <c r="AV374" s="13" t="s">
        <v>88</v>
      </c>
      <c r="AW374" s="13" t="s">
        <v>34</v>
      </c>
      <c r="AX374" s="13" t="s">
        <v>86</v>
      </c>
      <c r="AY374" s="232" t="s">
        <v>145</v>
      </c>
    </row>
    <row r="375" spans="1:65" s="2" customFormat="1" ht="21.75" customHeight="1">
      <c r="A375" s="34"/>
      <c r="B375" s="35"/>
      <c r="C375" s="202" t="s">
        <v>976</v>
      </c>
      <c r="D375" s="202" t="s">
        <v>146</v>
      </c>
      <c r="E375" s="203" t="s">
        <v>977</v>
      </c>
      <c r="F375" s="204" t="s">
        <v>978</v>
      </c>
      <c r="G375" s="205" t="s">
        <v>187</v>
      </c>
      <c r="H375" s="206">
        <v>13.2</v>
      </c>
      <c r="I375" s="207"/>
      <c r="J375" s="208">
        <f>ROUND(I375*H375,2)</f>
        <v>0</v>
      </c>
      <c r="K375" s="209"/>
      <c r="L375" s="39"/>
      <c r="M375" s="210" t="s">
        <v>1</v>
      </c>
      <c r="N375" s="211" t="s">
        <v>43</v>
      </c>
      <c r="O375" s="71"/>
      <c r="P375" s="212">
        <f>O375*H375</f>
        <v>0</v>
      </c>
      <c r="Q375" s="212">
        <v>2.0000000000000002E-5</v>
      </c>
      <c r="R375" s="212">
        <f>Q375*H375</f>
        <v>2.6400000000000002E-4</v>
      </c>
      <c r="S375" s="212">
        <v>0</v>
      </c>
      <c r="T375" s="213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14" t="s">
        <v>232</v>
      </c>
      <c r="AT375" s="214" t="s">
        <v>146</v>
      </c>
      <c r="AU375" s="214" t="s">
        <v>88</v>
      </c>
      <c r="AY375" s="17" t="s">
        <v>145</v>
      </c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17" t="s">
        <v>86</v>
      </c>
      <c r="BK375" s="215">
        <f>ROUND(I375*H375,2)</f>
        <v>0</v>
      </c>
      <c r="BL375" s="17" t="s">
        <v>232</v>
      </c>
      <c r="BM375" s="214" t="s">
        <v>979</v>
      </c>
    </row>
    <row r="376" spans="1:65" s="13" customFormat="1" ht="22.5">
      <c r="B376" s="222"/>
      <c r="C376" s="223"/>
      <c r="D376" s="216" t="s">
        <v>160</v>
      </c>
      <c r="E376" s="224" t="s">
        <v>1</v>
      </c>
      <c r="F376" s="225" t="s">
        <v>980</v>
      </c>
      <c r="G376" s="223"/>
      <c r="H376" s="226">
        <v>13.2</v>
      </c>
      <c r="I376" s="227"/>
      <c r="J376" s="223"/>
      <c r="K376" s="223"/>
      <c r="L376" s="228"/>
      <c r="M376" s="229"/>
      <c r="N376" s="230"/>
      <c r="O376" s="230"/>
      <c r="P376" s="230"/>
      <c r="Q376" s="230"/>
      <c r="R376" s="230"/>
      <c r="S376" s="230"/>
      <c r="T376" s="231"/>
      <c r="AT376" s="232" t="s">
        <v>160</v>
      </c>
      <c r="AU376" s="232" t="s">
        <v>88</v>
      </c>
      <c r="AV376" s="13" t="s">
        <v>88</v>
      </c>
      <c r="AW376" s="13" t="s">
        <v>34</v>
      </c>
      <c r="AX376" s="13" t="s">
        <v>86</v>
      </c>
      <c r="AY376" s="232" t="s">
        <v>145</v>
      </c>
    </row>
    <row r="377" spans="1:65" s="2" customFormat="1" ht="33" customHeight="1">
      <c r="A377" s="34"/>
      <c r="B377" s="35"/>
      <c r="C377" s="202" t="s">
        <v>981</v>
      </c>
      <c r="D377" s="202" t="s">
        <v>146</v>
      </c>
      <c r="E377" s="203" t="s">
        <v>982</v>
      </c>
      <c r="F377" s="204" t="s">
        <v>983</v>
      </c>
      <c r="G377" s="205" t="s">
        <v>187</v>
      </c>
      <c r="H377" s="206">
        <v>13.2</v>
      </c>
      <c r="I377" s="207"/>
      <c r="J377" s="208">
        <f>ROUND(I377*H377,2)</f>
        <v>0</v>
      </c>
      <c r="K377" s="209"/>
      <c r="L377" s="39"/>
      <c r="M377" s="210" t="s">
        <v>1</v>
      </c>
      <c r="N377" s="211" t="s">
        <v>43</v>
      </c>
      <c r="O377" s="71"/>
      <c r="P377" s="212">
        <f>O377*H377</f>
        <v>0</v>
      </c>
      <c r="Q377" s="212">
        <v>5.1000000000000004E-4</v>
      </c>
      <c r="R377" s="212">
        <f>Q377*H377</f>
        <v>6.7320000000000001E-3</v>
      </c>
      <c r="S377" s="212">
        <v>0</v>
      </c>
      <c r="T377" s="213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14" t="s">
        <v>144</v>
      </c>
      <c r="AT377" s="214" t="s">
        <v>146</v>
      </c>
      <c r="AU377" s="214" t="s">
        <v>88</v>
      </c>
      <c r="AY377" s="17" t="s">
        <v>145</v>
      </c>
      <c r="BE377" s="215">
        <f>IF(N377="základní",J377,0)</f>
        <v>0</v>
      </c>
      <c r="BF377" s="215">
        <f>IF(N377="snížená",J377,0)</f>
        <v>0</v>
      </c>
      <c r="BG377" s="215">
        <f>IF(N377="zákl. přenesená",J377,0)</f>
        <v>0</v>
      </c>
      <c r="BH377" s="215">
        <f>IF(N377="sníž. přenesená",J377,0)</f>
        <v>0</v>
      </c>
      <c r="BI377" s="215">
        <f>IF(N377="nulová",J377,0)</f>
        <v>0</v>
      </c>
      <c r="BJ377" s="17" t="s">
        <v>86</v>
      </c>
      <c r="BK377" s="215">
        <f>ROUND(I377*H377,2)</f>
        <v>0</v>
      </c>
      <c r="BL377" s="17" t="s">
        <v>144</v>
      </c>
      <c r="BM377" s="214" t="s">
        <v>984</v>
      </c>
    </row>
    <row r="378" spans="1:65" s="2" customFormat="1" ht="29.25">
      <c r="A378" s="34"/>
      <c r="B378" s="35"/>
      <c r="C378" s="36"/>
      <c r="D378" s="216" t="s">
        <v>150</v>
      </c>
      <c r="E378" s="36"/>
      <c r="F378" s="217" t="s">
        <v>985</v>
      </c>
      <c r="G378" s="36"/>
      <c r="H378" s="36"/>
      <c r="I378" s="115"/>
      <c r="J378" s="36"/>
      <c r="K378" s="36"/>
      <c r="L378" s="39"/>
      <c r="M378" s="218"/>
      <c r="N378" s="219"/>
      <c r="O378" s="71"/>
      <c r="P378" s="71"/>
      <c r="Q378" s="71"/>
      <c r="R378" s="71"/>
      <c r="S378" s="71"/>
      <c r="T378" s="72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150</v>
      </c>
      <c r="AU378" s="17" t="s">
        <v>88</v>
      </c>
    </row>
    <row r="379" spans="1:65" s="2" customFormat="1" ht="21.75" customHeight="1">
      <c r="A379" s="34"/>
      <c r="B379" s="35"/>
      <c r="C379" s="202" t="s">
        <v>986</v>
      </c>
      <c r="D379" s="202" t="s">
        <v>146</v>
      </c>
      <c r="E379" s="203" t="s">
        <v>534</v>
      </c>
      <c r="F379" s="204" t="s">
        <v>535</v>
      </c>
      <c r="G379" s="205" t="s">
        <v>187</v>
      </c>
      <c r="H379" s="206">
        <v>20</v>
      </c>
      <c r="I379" s="207"/>
      <c r="J379" s="208">
        <f t="shared" ref="J379:J386" si="0">ROUND(I379*H379,2)</f>
        <v>0</v>
      </c>
      <c r="K379" s="209"/>
      <c r="L379" s="39"/>
      <c r="M379" s="210" t="s">
        <v>1</v>
      </c>
      <c r="N379" s="211" t="s">
        <v>43</v>
      </c>
      <c r="O379" s="71"/>
      <c r="P379" s="212">
        <f t="shared" ref="P379:P386" si="1">O379*H379</f>
        <v>0</v>
      </c>
      <c r="Q379" s="212">
        <v>2.0000000000000002E-5</v>
      </c>
      <c r="R379" s="212">
        <f t="shared" ref="R379:R386" si="2">Q379*H379</f>
        <v>4.0000000000000002E-4</v>
      </c>
      <c r="S379" s="212">
        <v>0</v>
      </c>
      <c r="T379" s="213">
        <f t="shared" ref="T379:T386" si="3"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4" t="s">
        <v>232</v>
      </c>
      <c r="AT379" s="214" t="s">
        <v>146</v>
      </c>
      <c r="AU379" s="214" t="s">
        <v>88</v>
      </c>
      <c r="AY379" s="17" t="s">
        <v>145</v>
      </c>
      <c r="BE379" s="215">
        <f t="shared" ref="BE379:BE386" si="4">IF(N379="základní",J379,0)</f>
        <v>0</v>
      </c>
      <c r="BF379" s="215">
        <f t="shared" ref="BF379:BF386" si="5">IF(N379="snížená",J379,0)</f>
        <v>0</v>
      </c>
      <c r="BG379" s="215">
        <f t="shared" ref="BG379:BG386" si="6">IF(N379="zákl. přenesená",J379,0)</f>
        <v>0</v>
      </c>
      <c r="BH379" s="215">
        <f t="shared" ref="BH379:BH386" si="7">IF(N379="sníž. přenesená",J379,0)</f>
        <v>0</v>
      </c>
      <c r="BI379" s="215">
        <f t="shared" ref="BI379:BI386" si="8">IF(N379="nulová",J379,0)</f>
        <v>0</v>
      </c>
      <c r="BJ379" s="17" t="s">
        <v>86</v>
      </c>
      <c r="BK379" s="215">
        <f t="shared" ref="BK379:BK386" si="9">ROUND(I379*H379,2)</f>
        <v>0</v>
      </c>
      <c r="BL379" s="17" t="s">
        <v>232</v>
      </c>
      <c r="BM379" s="214" t="s">
        <v>987</v>
      </c>
    </row>
    <row r="380" spans="1:65" s="2" customFormat="1" ht="21.75" customHeight="1">
      <c r="A380" s="34"/>
      <c r="B380" s="35"/>
      <c r="C380" s="202" t="s">
        <v>988</v>
      </c>
      <c r="D380" s="202" t="s">
        <v>146</v>
      </c>
      <c r="E380" s="203" t="s">
        <v>989</v>
      </c>
      <c r="F380" s="204" t="s">
        <v>990</v>
      </c>
      <c r="G380" s="205" t="s">
        <v>187</v>
      </c>
      <c r="H380" s="206">
        <v>20</v>
      </c>
      <c r="I380" s="207"/>
      <c r="J380" s="208">
        <f t="shared" si="0"/>
        <v>0</v>
      </c>
      <c r="K380" s="209"/>
      <c r="L380" s="39"/>
      <c r="M380" s="210" t="s">
        <v>1</v>
      </c>
      <c r="N380" s="211" t="s">
        <v>43</v>
      </c>
      <c r="O380" s="71"/>
      <c r="P380" s="212">
        <f t="shared" si="1"/>
        <v>0</v>
      </c>
      <c r="Q380" s="212">
        <v>6.6E-4</v>
      </c>
      <c r="R380" s="212">
        <f t="shared" si="2"/>
        <v>1.32E-2</v>
      </c>
      <c r="S380" s="212">
        <v>0</v>
      </c>
      <c r="T380" s="213">
        <f t="shared" si="3"/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214" t="s">
        <v>232</v>
      </c>
      <c r="AT380" s="214" t="s">
        <v>146</v>
      </c>
      <c r="AU380" s="214" t="s">
        <v>88</v>
      </c>
      <c r="AY380" s="17" t="s">
        <v>145</v>
      </c>
      <c r="BE380" s="215">
        <f t="shared" si="4"/>
        <v>0</v>
      </c>
      <c r="BF380" s="215">
        <f t="shared" si="5"/>
        <v>0</v>
      </c>
      <c r="BG380" s="215">
        <f t="shared" si="6"/>
        <v>0</v>
      </c>
      <c r="BH380" s="215">
        <f t="shared" si="7"/>
        <v>0</v>
      </c>
      <c r="BI380" s="215">
        <f t="shared" si="8"/>
        <v>0</v>
      </c>
      <c r="BJ380" s="17" t="s">
        <v>86</v>
      </c>
      <c r="BK380" s="215">
        <f t="shared" si="9"/>
        <v>0</v>
      </c>
      <c r="BL380" s="17" t="s">
        <v>232</v>
      </c>
      <c r="BM380" s="214" t="s">
        <v>991</v>
      </c>
    </row>
    <row r="381" spans="1:65" s="2" customFormat="1" ht="21.75" customHeight="1">
      <c r="A381" s="34"/>
      <c r="B381" s="35"/>
      <c r="C381" s="202" t="s">
        <v>992</v>
      </c>
      <c r="D381" s="202" t="s">
        <v>146</v>
      </c>
      <c r="E381" s="203" t="s">
        <v>993</v>
      </c>
      <c r="F381" s="204" t="s">
        <v>994</v>
      </c>
      <c r="G381" s="205" t="s">
        <v>187</v>
      </c>
      <c r="H381" s="206">
        <v>732.44500000000005</v>
      </c>
      <c r="I381" s="207"/>
      <c r="J381" s="208">
        <f t="shared" si="0"/>
        <v>0</v>
      </c>
      <c r="K381" s="209"/>
      <c r="L381" s="39"/>
      <c r="M381" s="210" t="s">
        <v>1</v>
      </c>
      <c r="N381" s="211" t="s">
        <v>43</v>
      </c>
      <c r="O381" s="71"/>
      <c r="P381" s="212">
        <f t="shared" si="1"/>
        <v>0</v>
      </c>
      <c r="Q381" s="212">
        <v>1.1E-4</v>
      </c>
      <c r="R381" s="212">
        <f t="shared" si="2"/>
        <v>8.0568950000000014E-2</v>
      </c>
      <c r="S381" s="212">
        <v>0</v>
      </c>
      <c r="T381" s="213">
        <f t="shared" si="3"/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14" t="s">
        <v>232</v>
      </c>
      <c r="AT381" s="214" t="s">
        <v>146</v>
      </c>
      <c r="AU381" s="214" t="s">
        <v>88</v>
      </c>
      <c r="AY381" s="17" t="s">
        <v>145</v>
      </c>
      <c r="BE381" s="215">
        <f t="shared" si="4"/>
        <v>0</v>
      </c>
      <c r="BF381" s="215">
        <f t="shared" si="5"/>
        <v>0</v>
      </c>
      <c r="BG381" s="215">
        <f t="shared" si="6"/>
        <v>0</v>
      </c>
      <c r="BH381" s="215">
        <f t="shared" si="7"/>
        <v>0</v>
      </c>
      <c r="BI381" s="215">
        <f t="shared" si="8"/>
        <v>0</v>
      </c>
      <c r="BJ381" s="17" t="s">
        <v>86</v>
      </c>
      <c r="BK381" s="215">
        <f t="shared" si="9"/>
        <v>0</v>
      </c>
      <c r="BL381" s="17" t="s">
        <v>232</v>
      </c>
      <c r="BM381" s="214" t="s">
        <v>995</v>
      </c>
    </row>
    <row r="382" spans="1:65" s="2" customFormat="1" ht="21.75" customHeight="1">
      <c r="A382" s="34"/>
      <c r="B382" s="35"/>
      <c r="C382" s="202" t="s">
        <v>996</v>
      </c>
      <c r="D382" s="202" t="s">
        <v>146</v>
      </c>
      <c r="E382" s="203" t="s">
        <v>997</v>
      </c>
      <c r="F382" s="204" t="s">
        <v>998</v>
      </c>
      <c r="G382" s="205" t="s">
        <v>187</v>
      </c>
      <c r="H382" s="206">
        <v>732.44500000000005</v>
      </c>
      <c r="I382" s="207"/>
      <c r="J382" s="208">
        <f t="shared" si="0"/>
        <v>0</v>
      </c>
      <c r="K382" s="209"/>
      <c r="L382" s="39"/>
      <c r="M382" s="210" t="s">
        <v>1</v>
      </c>
      <c r="N382" s="211" t="s">
        <v>43</v>
      </c>
      <c r="O382" s="71"/>
      <c r="P382" s="212">
        <f t="shared" si="1"/>
        <v>0</v>
      </c>
      <c r="Q382" s="212">
        <v>7.2000000000000005E-4</v>
      </c>
      <c r="R382" s="212">
        <f t="shared" si="2"/>
        <v>0.52736040000000006</v>
      </c>
      <c r="S382" s="212">
        <v>0</v>
      </c>
      <c r="T382" s="213">
        <f t="shared" si="3"/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214" t="s">
        <v>232</v>
      </c>
      <c r="AT382" s="214" t="s">
        <v>146</v>
      </c>
      <c r="AU382" s="214" t="s">
        <v>88</v>
      </c>
      <c r="AY382" s="17" t="s">
        <v>145</v>
      </c>
      <c r="BE382" s="215">
        <f t="shared" si="4"/>
        <v>0</v>
      </c>
      <c r="BF382" s="215">
        <f t="shared" si="5"/>
        <v>0</v>
      </c>
      <c r="BG382" s="215">
        <f t="shared" si="6"/>
        <v>0</v>
      </c>
      <c r="BH382" s="215">
        <f t="shared" si="7"/>
        <v>0</v>
      </c>
      <c r="BI382" s="215">
        <f t="shared" si="8"/>
        <v>0</v>
      </c>
      <c r="BJ382" s="17" t="s">
        <v>86</v>
      </c>
      <c r="BK382" s="215">
        <f t="shared" si="9"/>
        <v>0</v>
      </c>
      <c r="BL382" s="17" t="s">
        <v>232</v>
      </c>
      <c r="BM382" s="214" t="s">
        <v>999</v>
      </c>
    </row>
    <row r="383" spans="1:65" s="2" customFormat="1" ht="21.75" customHeight="1">
      <c r="A383" s="34"/>
      <c r="B383" s="35"/>
      <c r="C383" s="202" t="s">
        <v>1000</v>
      </c>
      <c r="D383" s="202" t="s">
        <v>146</v>
      </c>
      <c r="E383" s="203" t="s">
        <v>1001</v>
      </c>
      <c r="F383" s="204" t="s">
        <v>1002</v>
      </c>
      <c r="G383" s="205" t="s">
        <v>187</v>
      </c>
      <c r="H383" s="206">
        <v>732.44500000000005</v>
      </c>
      <c r="I383" s="207"/>
      <c r="J383" s="208">
        <f t="shared" si="0"/>
        <v>0</v>
      </c>
      <c r="K383" s="209"/>
      <c r="L383" s="39"/>
      <c r="M383" s="210" t="s">
        <v>1</v>
      </c>
      <c r="N383" s="211" t="s">
        <v>43</v>
      </c>
      <c r="O383" s="71"/>
      <c r="P383" s="212">
        <f t="shared" si="1"/>
        <v>0</v>
      </c>
      <c r="Q383" s="212">
        <v>4.0000000000000003E-5</v>
      </c>
      <c r="R383" s="212">
        <f t="shared" si="2"/>
        <v>2.9297800000000006E-2</v>
      </c>
      <c r="S383" s="212">
        <v>0</v>
      </c>
      <c r="T383" s="213">
        <f t="shared" si="3"/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14" t="s">
        <v>232</v>
      </c>
      <c r="AT383" s="214" t="s">
        <v>146</v>
      </c>
      <c r="AU383" s="214" t="s">
        <v>88</v>
      </c>
      <c r="AY383" s="17" t="s">
        <v>145</v>
      </c>
      <c r="BE383" s="215">
        <f t="shared" si="4"/>
        <v>0</v>
      </c>
      <c r="BF383" s="215">
        <f t="shared" si="5"/>
        <v>0</v>
      </c>
      <c r="BG383" s="215">
        <f t="shared" si="6"/>
        <v>0</v>
      </c>
      <c r="BH383" s="215">
        <f t="shared" si="7"/>
        <v>0</v>
      </c>
      <c r="BI383" s="215">
        <f t="shared" si="8"/>
        <v>0</v>
      </c>
      <c r="BJ383" s="17" t="s">
        <v>86</v>
      </c>
      <c r="BK383" s="215">
        <f t="shared" si="9"/>
        <v>0</v>
      </c>
      <c r="BL383" s="17" t="s">
        <v>232</v>
      </c>
      <c r="BM383" s="214" t="s">
        <v>1003</v>
      </c>
    </row>
    <row r="384" spans="1:65" s="2" customFormat="1" ht="21.75" customHeight="1">
      <c r="A384" s="34"/>
      <c r="B384" s="35"/>
      <c r="C384" s="202" t="s">
        <v>1004</v>
      </c>
      <c r="D384" s="202" t="s">
        <v>146</v>
      </c>
      <c r="E384" s="203" t="s">
        <v>1005</v>
      </c>
      <c r="F384" s="204" t="s">
        <v>1006</v>
      </c>
      <c r="G384" s="205" t="s">
        <v>187</v>
      </c>
      <c r="H384" s="206">
        <v>732.44500000000005</v>
      </c>
      <c r="I384" s="207"/>
      <c r="J384" s="208">
        <f t="shared" si="0"/>
        <v>0</v>
      </c>
      <c r="K384" s="209"/>
      <c r="L384" s="39"/>
      <c r="M384" s="210" t="s">
        <v>1</v>
      </c>
      <c r="N384" s="211" t="s">
        <v>43</v>
      </c>
      <c r="O384" s="71"/>
      <c r="P384" s="212">
        <f t="shared" si="1"/>
        <v>0</v>
      </c>
      <c r="Q384" s="212">
        <v>2.0000000000000002E-5</v>
      </c>
      <c r="R384" s="212">
        <f t="shared" si="2"/>
        <v>1.4648900000000003E-2</v>
      </c>
      <c r="S384" s="212">
        <v>0</v>
      </c>
      <c r="T384" s="213">
        <f t="shared" si="3"/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14" t="s">
        <v>232</v>
      </c>
      <c r="AT384" s="214" t="s">
        <v>146</v>
      </c>
      <c r="AU384" s="214" t="s">
        <v>88</v>
      </c>
      <c r="AY384" s="17" t="s">
        <v>145</v>
      </c>
      <c r="BE384" s="215">
        <f t="shared" si="4"/>
        <v>0</v>
      </c>
      <c r="BF384" s="215">
        <f t="shared" si="5"/>
        <v>0</v>
      </c>
      <c r="BG384" s="215">
        <f t="shared" si="6"/>
        <v>0</v>
      </c>
      <c r="BH384" s="215">
        <f t="shared" si="7"/>
        <v>0</v>
      </c>
      <c r="BI384" s="215">
        <f t="shared" si="8"/>
        <v>0</v>
      </c>
      <c r="BJ384" s="17" t="s">
        <v>86</v>
      </c>
      <c r="BK384" s="215">
        <f t="shared" si="9"/>
        <v>0</v>
      </c>
      <c r="BL384" s="17" t="s">
        <v>232</v>
      </c>
      <c r="BM384" s="214" t="s">
        <v>1007</v>
      </c>
    </row>
    <row r="385" spans="1:65" s="2" customFormat="1" ht="21.75" customHeight="1">
      <c r="A385" s="34"/>
      <c r="B385" s="35"/>
      <c r="C385" s="202" t="s">
        <v>1008</v>
      </c>
      <c r="D385" s="202" t="s">
        <v>146</v>
      </c>
      <c r="E385" s="203" t="s">
        <v>1009</v>
      </c>
      <c r="F385" s="204" t="s">
        <v>1010</v>
      </c>
      <c r="G385" s="205" t="s">
        <v>187</v>
      </c>
      <c r="H385" s="206">
        <v>732.44500000000005</v>
      </c>
      <c r="I385" s="207"/>
      <c r="J385" s="208">
        <f t="shared" si="0"/>
        <v>0</v>
      </c>
      <c r="K385" s="209"/>
      <c r="L385" s="39"/>
      <c r="M385" s="210" t="s">
        <v>1</v>
      </c>
      <c r="N385" s="211" t="s">
        <v>43</v>
      </c>
      <c r="O385" s="71"/>
      <c r="P385" s="212">
        <f t="shared" si="1"/>
        <v>0</v>
      </c>
      <c r="Q385" s="212">
        <v>0</v>
      </c>
      <c r="R385" s="212">
        <f t="shared" si="2"/>
        <v>0</v>
      </c>
      <c r="S385" s="212">
        <v>0</v>
      </c>
      <c r="T385" s="213">
        <f t="shared" si="3"/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14" t="s">
        <v>232</v>
      </c>
      <c r="AT385" s="214" t="s">
        <v>146</v>
      </c>
      <c r="AU385" s="214" t="s">
        <v>88</v>
      </c>
      <c r="AY385" s="17" t="s">
        <v>145</v>
      </c>
      <c r="BE385" s="215">
        <f t="shared" si="4"/>
        <v>0</v>
      </c>
      <c r="BF385" s="215">
        <f t="shared" si="5"/>
        <v>0</v>
      </c>
      <c r="BG385" s="215">
        <f t="shared" si="6"/>
        <v>0</v>
      </c>
      <c r="BH385" s="215">
        <f t="shared" si="7"/>
        <v>0</v>
      </c>
      <c r="BI385" s="215">
        <f t="shared" si="8"/>
        <v>0</v>
      </c>
      <c r="BJ385" s="17" t="s">
        <v>86</v>
      </c>
      <c r="BK385" s="215">
        <f t="shared" si="9"/>
        <v>0</v>
      </c>
      <c r="BL385" s="17" t="s">
        <v>232</v>
      </c>
      <c r="BM385" s="214" t="s">
        <v>1011</v>
      </c>
    </row>
    <row r="386" spans="1:65" s="2" customFormat="1" ht="21.75" customHeight="1">
      <c r="A386" s="34"/>
      <c r="B386" s="35"/>
      <c r="C386" s="202" t="s">
        <v>1012</v>
      </c>
      <c r="D386" s="202" t="s">
        <v>146</v>
      </c>
      <c r="E386" s="203" t="s">
        <v>1013</v>
      </c>
      <c r="F386" s="204" t="s">
        <v>1014</v>
      </c>
      <c r="G386" s="205" t="s">
        <v>187</v>
      </c>
      <c r="H386" s="206">
        <v>460.71</v>
      </c>
      <c r="I386" s="207"/>
      <c r="J386" s="208">
        <f t="shared" si="0"/>
        <v>0</v>
      </c>
      <c r="K386" s="209"/>
      <c r="L386" s="39"/>
      <c r="M386" s="210" t="s">
        <v>1</v>
      </c>
      <c r="N386" s="211" t="s">
        <v>43</v>
      </c>
      <c r="O386" s="71"/>
      <c r="P386" s="212">
        <f t="shared" si="1"/>
        <v>0</v>
      </c>
      <c r="Q386" s="212">
        <v>3.3E-4</v>
      </c>
      <c r="R386" s="212">
        <f t="shared" si="2"/>
        <v>0.15203429999999998</v>
      </c>
      <c r="S386" s="212">
        <v>0</v>
      </c>
      <c r="T386" s="213">
        <f t="shared" si="3"/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214" t="s">
        <v>232</v>
      </c>
      <c r="AT386" s="214" t="s">
        <v>146</v>
      </c>
      <c r="AU386" s="214" t="s">
        <v>88</v>
      </c>
      <c r="AY386" s="17" t="s">
        <v>145</v>
      </c>
      <c r="BE386" s="215">
        <f t="shared" si="4"/>
        <v>0</v>
      </c>
      <c r="BF386" s="215">
        <f t="shared" si="5"/>
        <v>0</v>
      </c>
      <c r="BG386" s="215">
        <f t="shared" si="6"/>
        <v>0</v>
      </c>
      <c r="BH386" s="215">
        <f t="shared" si="7"/>
        <v>0</v>
      </c>
      <c r="BI386" s="215">
        <f t="shared" si="8"/>
        <v>0</v>
      </c>
      <c r="BJ386" s="17" t="s">
        <v>86</v>
      </c>
      <c r="BK386" s="215">
        <f t="shared" si="9"/>
        <v>0</v>
      </c>
      <c r="BL386" s="17" t="s">
        <v>232</v>
      </c>
      <c r="BM386" s="214" t="s">
        <v>1015</v>
      </c>
    </row>
    <row r="387" spans="1:65" s="13" customFormat="1" ht="22.5">
      <c r="B387" s="222"/>
      <c r="C387" s="223"/>
      <c r="D387" s="216" t="s">
        <v>160</v>
      </c>
      <c r="E387" s="224" t="s">
        <v>1</v>
      </c>
      <c r="F387" s="225" t="s">
        <v>1016</v>
      </c>
      <c r="G387" s="223"/>
      <c r="H387" s="226">
        <v>457.31</v>
      </c>
      <c r="I387" s="227"/>
      <c r="J387" s="223"/>
      <c r="K387" s="223"/>
      <c r="L387" s="228"/>
      <c r="M387" s="229"/>
      <c r="N387" s="230"/>
      <c r="O387" s="230"/>
      <c r="P387" s="230"/>
      <c r="Q387" s="230"/>
      <c r="R387" s="230"/>
      <c r="S387" s="230"/>
      <c r="T387" s="231"/>
      <c r="AT387" s="232" t="s">
        <v>160</v>
      </c>
      <c r="AU387" s="232" t="s">
        <v>88</v>
      </c>
      <c r="AV387" s="13" t="s">
        <v>88</v>
      </c>
      <c r="AW387" s="13" t="s">
        <v>34</v>
      </c>
      <c r="AX387" s="13" t="s">
        <v>78</v>
      </c>
      <c r="AY387" s="232" t="s">
        <v>145</v>
      </c>
    </row>
    <row r="388" spans="1:65" s="13" customFormat="1" ht="11.25">
      <c r="B388" s="222"/>
      <c r="C388" s="223"/>
      <c r="D388" s="216" t="s">
        <v>160</v>
      </c>
      <c r="E388" s="224" t="s">
        <v>1</v>
      </c>
      <c r="F388" s="225" t="s">
        <v>1017</v>
      </c>
      <c r="G388" s="223"/>
      <c r="H388" s="226">
        <v>3.4</v>
      </c>
      <c r="I388" s="227"/>
      <c r="J388" s="223"/>
      <c r="K388" s="223"/>
      <c r="L388" s="228"/>
      <c r="M388" s="229"/>
      <c r="N388" s="230"/>
      <c r="O388" s="230"/>
      <c r="P388" s="230"/>
      <c r="Q388" s="230"/>
      <c r="R388" s="230"/>
      <c r="S388" s="230"/>
      <c r="T388" s="231"/>
      <c r="AT388" s="232" t="s">
        <v>160</v>
      </c>
      <c r="AU388" s="232" t="s">
        <v>88</v>
      </c>
      <c r="AV388" s="13" t="s">
        <v>88</v>
      </c>
      <c r="AW388" s="13" t="s">
        <v>34</v>
      </c>
      <c r="AX388" s="13" t="s">
        <v>78</v>
      </c>
      <c r="AY388" s="232" t="s">
        <v>145</v>
      </c>
    </row>
    <row r="389" spans="1:65" s="14" customFormat="1" ht="11.25">
      <c r="B389" s="233"/>
      <c r="C389" s="234"/>
      <c r="D389" s="216" t="s">
        <v>160</v>
      </c>
      <c r="E389" s="235" t="s">
        <v>1</v>
      </c>
      <c r="F389" s="236" t="s">
        <v>164</v>
      </c>
      <c r="G389" s="234"/>
      <c r="H389" s="237">
        <v>460.71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AT389" s="243" t="s">
        <v>160</v>
      </c>
      <c r="AU389" s="243" t="s">
        <v>88</v>
      </c>
      <c r="AV389" s="14" t="s">
        <v>144</v>
      </c>
      <c r="AW389" s="14" t="s">
        <v>34</v>
      </c>
      <c r="AX389" s="14" t="s">
        <v>86</v>
      </c>
      <c r="AY389" s="243" t="s">
        <v>145</v>
      </c>
    </row>
    <row r="390" spans="1:65" s="2" customFormat="1" ht="21.75" customHeight="1">
      <c r="A390" s="34"/>
      <c r="B390" s="35"/>
      <c r="C390" s="202" t="s">
        <v>1018</v>
      </c>
      <c r="D390" s="202" t="s">
        <v>146</v>
      </c>
      <c r="E390" s="203" t="s">
        <v>1019</v>
      </c>
      <c r="F390" s="204" t="s">
        <v>1020</v>
      </c>
      <c r="G390" s="205" t="s">
        <v>187</v>
      </c>
      <c r="H390" s="206">
        <v>68.94</v>
      </c>
      <c r="I390" s="207"/>
      <c r="J390" s="208">
        <f>ROUND(I390*H390,2)</f>
        <v>0</v>
      </c>
      <c r="K390" s="209"/>
      <c r="L390" s="39"/>
      <c r="M390" s="210" t="s">
        <v>1</v>
      </c>
      <c r="N390" s="211" t="s">
        <v>43</v>
      </c>
      <c r="O390" s="71"/>
      <c r="P390" s="212">
        <f>O390*H390</f>
        <v>0</v>
      </c>
      <c r="Q390" s="212">
        <v>5.0000000000000001E-4</v>
      </c>
      <c r="R390" s="212">
        <f>Q390*H390</f>
        <v>3.4470000000000001E-2</v>
      </c>
      <c r="S390" s="212">
        <v>0</v>
      </c>
      <c r="T390" s="213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14" t="s">
        <v>232</v>
      </c>
      <c r="AT390" s="214" t="s">
        <v>146</v>
      </c>
      <c r="AU390" s="214" t="s">
        <v>88</v>
      </c>
      <c r="AY390" s="17" t="s">
        <v>145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17" t="s">
        <v>86</v>
      </c>
      <c r="BK390" s="215">
        <f>ROUND(I390*H390,2)</f>
        <v>0</v>
      </c>
      <c r="BL390" s="17" t="s">
        <v>232</v>
      </c>
      <c r="BM390" s="214" t="s">
        <v>1021</v>
      </c>
    </row>
    <row r="391" spans="1:65" s="13" customFormat="1" ht="11.25">
      <c r="B391" s="222"/>
      <c r="C391" s="223"/>
      <c r="D391" s="216" t="s">
        <v>160</v>
      </c>
      <c r="E391" s="224" t="s">
        <v>1</v>
      </c>
      <c r="F391" s="225" t="s">
        <v>1022</v>
      </c>
      <c r="G391" s="223"/>
      <c r="H391" s="226">
        <v>68.94</v>
      </c>
      <c r="I391" s="227"/>
      <c r="J391" s="223"/>
      <c r="K391" s="223"/>
      <c r="L391" s="228"/>
      <c r="M391" s="229"/>
      <c r="N391" s="230"/>
      <c r="O391" s="230"/>
      <c r="P391" s="230"/>
      <c r="Q391" s="230"/>
      <c r="R391" s="230"/>
      <c r="S391" s="230"/>
      <c r="T391" s="231"/>
      <c r="AT391" s="232" t="s">
        <v>160</v>
      </c>
      <c r="AU391" s="232" t="s">
        <v>88</v>
      </c>
      <c r="AV391" s="13" t="s">
        <v>88</v>
      </c>
      <c r="AW391" s="13" t="s">
        <v>34</v>
      </c>
      <c r="AX391" s="13" t="s">
        <v>86</v>
      </c>
      <c r="AY391" s="232" t="s">
        <v>145</v>
      </c>
    </row>
    <row r="392" spans="1:65" s="12" customFormat="1" ht="22.9" customHeight="1">
      <c r="B392" s="188"/>
      <c r="C392" s="189"/>
      <c r="D392" s="190" t="s">
        <v>77</v>
      </c>
      <c r="E392" s="220" t="s">
        <v>1023</v>
      </c>
      <c r="F392" s="220" t="s">
        <v>1024</v>
      </c>
      <c r="G392" s="189"/>
      <c r="H392" s="189"/>
      <c r="I392" s="192"/>
      <c r="J392" s="221">
        <f>BK392</f>
        <v>0</v>
      </c>
      <c r="K392" s="189"/>
      <c r="L392" s="194"/>
      <c r="M392" s="195"/>
      <c r="N392" s="196"/>
      <c r="O392" s="196"/>
      <c r="P392" s="197">
        <f>SUM(P393:P398)</f>
        <v>0</v>
      </c>
      <c r="Q392" s="196"/>
      <c r="R392" s="197">
        <f>SUM(R393:R398)</f>
        <v>9.5393999999999993E-2</v>
      </c>
      <c r="S392" s="196"/>
      <c r="T392" s="198">
        <f>SUM(T393:T398)</f>
        <v>0</v>
      </c>
      <c r="AR392" s="199" t="s">
        <v>88</v>
      </c>
      <c r="AT392" s="200" t="s">
        <v>77</v>
      </c>
      <c r="AU392" s="200" t="s">
        <v>86</v>
      </c>
      <c r="AY392" s="199" t="s">
        <v>145</v>
      </c>
      <c r="BK392" s="201">
        <f>SUM(BK393:BK398)</f>
        <v>0</v>
      </c>
    </row>
    <row r="393" spans="1:65" s="2" customFormat="1" ht="21.75" customHeight="1">
      <c r="A393" s="34"/>
      <c r="B393" s="35"/>
      <c r="C393" s="202" t="s">
        <v>1025</v>
      </c>
      <c r="D393" s="202" t="s">
        <v>146</v>
      </c>
      <c r="E393" s="203" t="s">
        <v>1026</v>
      </c>
      <c r="F393" s="204" t="s">
        <v>1027</v>
      </c>
      <c r="G393" s="205" t="s">
        <v>187</v>
      </c>
      <c r="H393" s="206">
        <v>73.38</v>
      </c>
      <c r="I393" s="207"/>
      <c r="J393" s="208">
        <f>ROUND(I393*H393,2)</f>
        <v>0</v>
      </c>
      <c r="K393" s="209"/>
      <c r="L393" s="39"/>
      <c r="M393" s="210" t="s">
        <v>1</v>
      </c>
      <c r="N393" s="211" t="s">
        <v>43</v>
      </c>
      <c r="O393" s="71"/>
      <c r="P393" s="212">
        <f>O393*H393</f>
        <v>0</v>
      </c>
      <c r="Q393" s="212">
        <v>0</v>
      </c>
      <c r="R393" s="212">
        <f>Q393*H393</f>
        <v>0</v>
      </c>
      <c r="S393" s="212">
        <v>0</v>
      </c>
      <c r="T393" s="213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14" t="s">
        <v>232</v>
      </c>
      <c r="AT393" s="214" t="s">
        <v>146</v>
      </c>
      <c r="AU393" s="214" t="s">
        <v>88</v>
      </c>
      <c r="AY393" s="17" t="s">
        <v>145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17" t="s">
        <v>86</v>
      </c>
      <c r="BK393" s="215">
        <f>ROUND(I393*H393,2)</f>
        <v>0</v>
      </c>
      <c r="BL393" s="17" t="s">
        <v>232</v>
      </c>
      <c r="BM393" s="214" t="s">
        <v>1028</v>
      </c>
    </row>
    <row r="394" spans="1:65" s="13" customFormat="1" ht="11.25">
      <c r="B394" s="222"/>
      <c r="C394" s="223"/>
      <c r="D394" s="216" t="s">
        <v>160</v>
      </c>
      <c r="E394" s="224" t="s">
        <v>1</v>
      </c>
      <c r="F394" s="225" t="s">
        <v>1029</v>
      </c>
      <c r="G394" s="223"/>
      <c r="H394" s="226">
        <v>71.73</v>
      </c>
      <c r="I394" s="227"/>
      <c r="J394" s="223"/>
      <c r="K394" s="223"/>
      <c r="L394" s="228"/>
      <c r="M394" s="229"/>
      <c r="N394" s="230"/>
      <c r="O394" s="230"/>
      <c r="P394" s="230"/>
      <c r="Q394" s="230"/>
      <c r="R394" s="230"/>
      <c r="S394" s="230"/>
      <c r="T394" s="231"/>
      <c r="AT394" s="232" t="s">
        <v>160</v>
      </c>
      <c r="AU394" s="232" t="s">
        <v>88</v>
      </c>
      <c r="AV394" s="13" t="s">
        <v>88</v>
      </c>
      <c r="AW394" s="13" t="s">
        <v>34</v>
      </c>
      <c r="AX394" s="13" t="s">
        <v>78</v>
      </c>
      <c r="AY394" s="232" t="s">
        <v>145</v>
      </c>
    </row>
    <row r="395" spans="1:65" s="13" customFormat="1" ht="11.25">
      <c r="B395" s="222"/>
      <c r="C395" s="223"/>
      <c r="D395" s="216" t="s">
        <v>160</v>
      </c>
      <c r="E395" s="224" t="s">
        <v>1</v>
      </c>
      <c r="F395" s="225" t="s">
        <v>1030</v>
      </c>
      <c r="G395" s="223"/>
      <c r="H395" s="226">
        <v>1.65</v>
      </c>
      <c r="I395" s="227"/>
      <c r="J395" s="223"/>
      <c r="K395" s="223"/>
      <c r="L395" s="228"/>
      <c r="M395" s="229"/>
      <c r="N395" s="230"/>
      <c r="O395" s="230"/>
      <c r="P395" s="230"/>
      <c r="Q395" s="230"/>
      <c r="R395" s="230"/>
      <c r="S395" s="230"/>
      <c r="T395" s="231"/>
      <c r="AT395" s="232" t="s">
        <v>160</v>
      </c>
      <c r="AU395" s="232" t="s">
        <v>88</v>
      </c>
      <c r="AV395" s="13" t="s">
        <v>88</v>
      </c>
      <c r="AW395" s="13" t="s">
        <v>34</v>
      </c>
      <c r="AX395" s="13" t="s">
        <v>78</v>
      </c>
      <c r="AY395" s="232" t="s">
        <v>145</v>
      </c>
    </row>
    <row r="396" spans="1:65" s="14" customFormat="1" ht="11.25">
      <c r="B396" s="233"/>
      <c r="C396" s="234"/>
      <c r="D396" s="216" t="s">
        <v>160</v>
      </c>
      <c r="E396" s="235" t="s">
        <v>1</v>
      </c>
      <c r="F396" s="236" t="s">
        <v>164</v>
      </c>
      <c r="G396" s="234"/>
      <c r="H396" s="237">
        <v>73.38000000000001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AT396" s="243" t="s">
        <v>160</v>
      </c>
      <c r="AU396" s="243" t="s">
        <v>88</v>
      </c>
      <c r="AV396" s="14" t="s">
        <v>144</v>
      </c>
      <c r="AW396" s="14" t="s">
        <v>34</v>
      </c>
      <c r="AX396" s="14" t="s">
        <v>86</v>
      </c>
      <c r="AY396" s="243" t="s">
        <v>145</v>
      </c>
    </row>
    <row r="397" spans="1:65" s="2" customFormat="1" ht="16.5" customHeight="1">
      <c r="A397" s="34"/>
      <c r="B397" s="35"/>
      <c r="C397" s="244" t="s">
        <v>1031</v>
      </c>
      <c r="D397" s="244" t="s">
        <v>237</v>
      </c>
      <c r="E397" s="245" t="s">
        <v>1032</v>
      </c>
      <c r="F397" s="246" t="s">
        <v>1033</v>
      </c>
      <c r="G397" s="247" t="s">
        <v>187</v>
      </c>
      <c r="H397" s="248">
        <v>73.38</v>
      </c>
      <c r="I397" s="249"/>
      <c r="J397" s="250">
        <f>ROUND(I397*H397,2)</f>
        <v>0</v>
      </c>
      <c r="K397" s="251"/>
      <c r="L397" s="252"/>
      <c r="M397" s="253" t="s">
        <v>1</v>
      </c>
      <c r="N397" s="254" t="s">
        <v>43</v>
      </c>
      <c r="O397" s="71"/>
      <c r="P397" s="212">
        <f>O397*H397</f>
        <v>0</v>
      </c>
      <c r="Q397" s="212">
        <v>1.2999999999999999E-3</v>
      </c>
      <c r="R397" s="212">
        <f>Q397*H397</f>
        <v>9.5393999999999993E-2</v>
      </c>
      <c r="S397" s="212">
        <v>0</v>
      </c>
      <c r="T397" s="213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14" t="s">
        <v>240</v>
      </c>
      <c r="AT397" s="214" t="s">
        <v>237</v>
      </c>
      <c r="AU397" s="214" t="s">
        <v>88</v>
      </c>
      <c r="AY397" s="17" t="s">
        <v>145</v>
      </c>
      <c r="BE397" s="215">
        <f>IF(N397="základní",J397,0)</f>
        <v>0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17" t="s">
        <v>86</v>
      </c>
      <c r="BK397" s="215">
        <f>ROUND(I397*H397,2)</f>
        <v>0</v>
      </c>
      <c r="BL397" s="17" t="s">
        <v>232</v>
      </c>
      <c r="BM397" s="214" t="s">
        <v>1034</v>
      </c>
    </row>
    <row r="398" spans="1:65" s="2" customFormat="1" ht="21.75" customHeight="1">
      <c r="A398" s="34"/>
      <c r="B398" s="35"/>
      <c r="C398" s="202" t="s">
        <v>1035</v>
      </c>
      <c r="D398" s="202" t="s">
        <v>146</v>
      </c>
      <c r="E398" s="203" t="s">
        <v>1036</v>
      </c>
      <c r="F398" s="204" t="s">
        <v>1037</v>
      </c>
      <c r="G398" s="205" t="s">
        <v>347</v>
      </c>
      <c r="H398" s="266"/>
      <c r="I398" s="207"/>
      <c r="J398" s="208">
        <f>ROUND(I398*H398,2)</f>
        <v>0</v>
      </c>
      <c r="K398" s="209"/>
      <c r="L398" s="39"/>
      <c r="M398" s="210" t="s">
        <v>1</v>
      </c>
      <c r="N398" s="211" t="s">
        <v>43</v>
      </c>
      <c r="O398" s="71"/>
      <c r="P398" s="212">
        <f>O398*H398</f>
        <v>0</v>
      </c>
      <c r="Q398" s="212">
        <v>0</v>
      </c>
      <c r="R398" s="212">
        <f>Q398*H398</f>
        <v>0</v>
      </c>
      <c r="S398" s="212">
        <v>0</v>
      </c>
      <c r="T398" s="213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214" t="s">
        <v>232</v>
      </c>
      <c r="AT398" s="214" t="s">
        <v>146</v>
      </c>
      <c r="AU398" s="214" t="s">
        <v>88</v>
      </c>
      <c r="AY398" s="17" t="s">
        <v>145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17" t="s">
        <v>86</v>
      </c>
      <c r="BK398" s="215">
        <f>ROUND(I398*H398,2)</f>
        <v>0</v>
      </c>
      <c r="BL398" s="17" t="s">
        <v>232</v>
      </c>
      <c r="BM398" s="214" t="s">
        <v>1038</v>
      </c>
    </row>
    <row r="399" spans="1:65" s="12" customFormat="1" ht="25.9" customHeight="1">
      <c r="B399" s="188"/>
      <c r="C399" s="189"/>
      <c r="D399" s="190" t="s">
        <v>77</v>
      </c>
      <c r="E399" s="191" t="s">
        <v>1039</v>
      </c>
      <c r="F399" s="191" t="s">
        <v>1040</v>
      </c>
      <c r="G399" s="189"/>
      <c r="H399" s="189"/>
      <c r="I399" s="192"/>
      <c r="J399" s="193">
        <f>BK399</f>
        <v>0</v>
      </c>
      <c r="K399" s="189"/>
      <c r="L399" s="194"/>
      <c r="M399" s="195"/>
      <c r="N399" s="196"/>
      <c r="O399" s="196"/>
      <c r="P399" s="197">
        <f>SUM(P400:P404)</f>
        <v>0</v>
      </c>
      <c r="Q399" s="196"/>
      <c r="R399" s="197">
        <f>SUM(R400:R404)</f>
        <v>0</v>
      </c>
      <c r="S399" s="196"/>
      <c r="T399" s="198">
        <f>SUM(T400:T404)</f>
        <v>0</v>
      </c>
      <c r="AR399" s="199" t="s">
        <v>86</v>
      </c>
      <c r="AT399" s="200" t="s">
        <v>77</v>
      </c>
      <c r="AU399" s="200" t="s">
        <v>78</v>
      </c>
      <c r="AY399" s="199" t="s">
        <v>145</v>
      </c>
      <c r="BK399" s="201">
        <f>SUM(BK400:BK404)</f>
        <v>0</v>
      </c>
    </row>
    <row r="400" spans="1:65" s="2" customFormat="1" ht="21.75" customHeight="1">
      <c r="A400" s="34"/>
      <c r="B400" s="35"/>
      <c r="C400" s="202" t="s">
        <v>1041</v>
      </c>
      <c r="D400" s="202" t="s">
        <v>146</v>
      </c>
      <c r="E400" s="203" t="s">
        <v>1042</v>
      </c>
      <c r="F400" s="204" t="s">
        <v>1043</v>
      </c>
      <c r="G400" s="205" t="s">
        <v>167</v>
      </c>
      <c r="H400" s="206">
        <v>3</v>
      </c>
      <c r="I400" s="207"/>
      <c r="J400" s="208">
        <f>ROUND(I400*H400,2)</f>
        <v>0</v>
      </c>
      <c r="K400" s="209"/>
      <c r="L400" s="39"/>
      <c r="M400" s="210" t="s">
        <v>1</v>
      </c>
      <c r="N400" s="211" t="s">
        <v>43</v>
      </c>
      <c r="O400" s="71"/>
      <c r="P400" s="212">
        <f>O400*H400</f>
        <v>0</v>
      </c>
      <c r="Q400" s="212">
        <v>0</v>
      </c>
      <c r="R400" s="212">
        <f>Q400*H400</f>
        <v>0</v>
      </c>
      <c r="S400" s="212">
        <v>0</v>
      </c>
      <c r="T400" s="213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14" t="s">
        <v>144</v>
      </c>
      <c r="AT400" s="214" t="s">
        <v>146</v>
      </c>
      <c r="AU400" s="214" t="s">
        <v>86</v>
      </c>
      <c r="AY400" s="17" t="s">
        <v>145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17" t="s">
        <v>86</v>
      </c>
      <c r="BK400" s="215">
        <f>ROUND(I400*H400,2)</f>
        <v>0</v>
      </c>
      <c r="BL400" s="17" t="s">
        <v>144</v>
      </c>
      <c r="BM400" s="214" t="s">
        <v>1044</v>
      </c>
    </row>
    <row r="401" spans="1:65" s="2" customFormat="1" ht="78">
      <c r="A401" s="34"/>
      <c r="B401" s="35"/>
      <c r="C401" s="36"/>
      <c r="D401" s="216" t="s">
        <v>150</v>
      </c>
      <c r="E401" s="36"/>
      <c r="F401" s="217" t="s">
        <v>1045</v>
      </c>
      <c r="G401" s="36"/>
      <c r="H401" s="36"/>
      <c r="I401" s="115"/>
      <c r="J401" s="36"/>
      <c r="K401" s="36"/>
      <c r="L401" s="39"/>
      <c r="M401" s="218"/>
      <c r="N401" s="219"/>
      <c r="O401" s="71"/>
      <c r="P401" s="71"/>
      <c r="Q401" s="71"/>
      <c r="R401" s="71"/>
      <c r="S401" s="71"/>
      <c r="T401" s="72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150</v>
      </c>
      <c r="AU401" s="17" t="s">
        <v>86</v>
      </c>
    </row>
    <row r="402" spans="1:65" s="2" customFormat="1" ht="21.75" customHeight="1">
      <c r="A402" s="34"/>
      <c r="B402" s="35"/>
      <c r="C402" s="202" t="s">
        <v>1046</v>
      </c>
      <c r="D402" s="202" t="s">
        <v>146</v>
      </c>
      <c r="E402" s="203" t="s">
        <v>1047</v>
      </c>
      <c r="F402" s="204" t="s">
        <v>1048</v>
      </c>
      <c r="G402" s="205" t="s">
        <v>167</v>
      </c>
      <c r="H402" s="206">
        <v>2</v>
      </c>
      <c r="I402" s="207"/>
      <c r="J402" s="208">
        <f>ROUND(I402*H402,2)</f>
        <v>0</v>
      </c>
      <c r="K402" s="209"/>
      <c r="L402" s="39"/>
      <c r="M402" s="210" t="s">
        <v>1</v>
      </c>
      <c r="N402" s="211" t="s">
        <v>43</v>
      </c>
      <c r="O402" s="71"/>
      <c r="P402" s="212">
        <f>O402*H402</f>
        <v>0</v>
      </c>
      <c r="Q402" s="212">
        <v>0</v>
      </c>
      <c r="R402" s="212">
        <f>Q402*H402</f>
        <v>0</v>
      </c>
      <c r="S402" s="212">
        <v>0</v>
      </c>
      <c r="T402" s="213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214" t="s">
        <v>144</v>
      </c>
      <c r="AT402" s="214" t="s">
        <v>146</v>
      </c>
      <c r="AU402" s="214" t="s">
        <v>86</v>
      </c>
      <c r="AY402" s="17" t="s">
        <v>145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17" t="s">
        <v>86</v>
      </c>
      <c r="BK402" s="215">
        <f>ROUND(I402*H402,2)</f>
        <v>0</v>
      </c>
      <c r="BL402" s="17" t="s">
        <v>144</v>
      </c>
      <c r="BM402" s="214" t="s">
        <v>1049</v>
      </c>
    </row>
    <row r="403" spans="1:65" s="2" customFormat="1" ht="87.75">
      <c r="A403" s="34"/>
      <c r="B403" s="35"/>
      <c r="C403" s="36"/>
      <c r="D403" s="216" t="s">
        <v>150</v>
      </c>
      <c r="E403" s="36"/>
      <c r="F403" s="217" t="s">
        <v>1050</v>
      </c>
      <c r="G403" s="36"/>
      <c r="H403" s="36"/>
      <c r="I403" s="115"/>
      <c r="J403" s="36"/>
      <c r="K403" s="36"/>
      <c r="L403" s="39"/>
      <c r="M403" s="218"/>
      <c r="N403" s="219"/>
      <c r="O403" s="71"/>
      <c r="P403" s="71"/>
      <c r="Q403" s="71"/>
      <c r="R403" s="71"/>
      <c r="S403" s="71"/>
      <c r="T403" s="72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150</v>
      </c>
      <c r="AU403" s="17" t="s">
        <v>86</v>
      </c>
    </row>
    <row r="404" spans="1:65" s="2" customFormat="1" ht="21.75" customHeight="1">
      <c r="A404" s="34"/>
      <c r="B404" s="35"/>
      <c r="C404" s="202" t="s">
        <v>1051</v>
      </c>
      <c r="D404" s="202" t="s">
        <v>146</v>
      </c>
      <c r="E404" s="203" t="s">
        <v>1052</v>
      </c>
      <c r="F404" s="204" t="s">
        <v>1053</v>
      </c>
      <c r="G404" s="205" t="s">
        <v>173</v>
      </c>
      <c r="H404" s="206">
        <v>1</v>
      </c>
      <c r="I404" s="207"/>
      <c r="J404" s="208">
        <f>ROUND(I404*H404,2)</f>
        <v>0</v>
      </c>
      <c r="K404" s="209"/>
      <c r="L404" s="39"/>
      <c r="M404" s="210" t="s">
        <v>1</v>
      </c>
      <c r="N404" s="211" t="s">
        <v>43</v>
      </c>
      <c r="O404" s="71"/>
      <c r="P404" s="212">
        <f>O404*H404</f>
        <v>0</v>
      </c>
      <c r="Q404" s="212">
        <v>0</v>
      </c>
      <c r="R404" s="212">
        <f>Q404*H404</f>
        <v>0</v>
      </c>
      <c r="S404" s="212">
        <v>0</v>
      </c>
      <c r="T404" s="213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14" t="s">
        <v>144</v>
      </c>
      <c r="AT404" s="214" t="s">
        <v>146</v>
      </c>
      <c r="AU404" s="214" t="s">
        <v>86</v>
      </c>
      <c r="AY404" s="17" t="s">
        <v>145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17" t="s">
        <v>86</v>
      </c>
      <c r="BK404" s="215">
        <f>ROUND(I404*H404,2)</f>
        <v>0</v>
      </c>
      <c r="BL404" s="17" t="s">
        <v>144</v>
      </c>
      <c r="BM404" s="214" t="s">
        <v>1054</v>
      </c>
    </row>
    <row r="405" spans="1:65" s="12" customFormat="1" ht="25.9" customHeight="1">
      <c r="B405" s="188"/>
      <c r="C405" s="189"/>
      <c r="D405" s="190" t="s">
        <v>77</v>
      </c>
      <c r="E405" s="191" t="s">
        <v>1055</v>
      </c>
      <c r="F405" s="191" t="s">
        <v>1056</v>
      </c>
      <c r="G405" s="189"/>
      <c r="H405" s="189"/>
      <c r="I405" s="192"/>
      <c r="J405" s="193">
        <f>BK405</f>
        <v>0</v>
      </c>
      <c r="K405" s="189"/>
      <c r="L405" s="194"/>
      <c r="M405" s="195"/>
      <c r="N405" s="196"/>
      <c r="O405" s="196"/>
      <c r="P405" s="197">
        <f>SUM(P406:P416)</f>
        <v>0</v>
      </c>
      <c r="Q405" s="196"/>
      <c r="R405" s="197">
        <f>SUM(R406:R416)</f>
        <v>1.136E-2</v>
      </c>
      <c r="S405" s="196"/>
      <c r="T405" s="198">
        <f>SUM(T406:T416)</f>
        <v>0</v>
      </c>
      <c r="AR405" s="199" t="s">
        <v>154</v>
      </c>
      <c r="AT405" s="200" t="s">
        <v>77</v>
      </c>
      <c r="AU405" s="200" t="s">
        <v>78</v>
      </c>
      <c r="AY405" s="199" t="s">
        <v>145</v>
      </c>
      <c r="BK405" s="201">
        <f>SUM(BK406:BK416)</f>
        <v>0</v>
      </c>
    </row>
    <row r="406" spans="1:65" s="2" customFormat="1" ht="21.75" customHeight="1">
      <c r="A406" s="34"/>
      <c r="B406" s="35"/>
      <c r="C406" s="202" t="s">
        <v>1057</v>
      </c>
      <c r="D406" s="202" t="s">
        <v>146</v>
      </c>
      <c r="E406" s="203" t="s">
        <v>1058</v>
      </c>
      <c r="F406" s="204" t="s">
        <v>1059</v>
      </c>
      <c r="G406" s="205" t="s">
        <v>173</v>
      </c>
      <c r="H406" s="206">
        <v>1</v>
      </c>
      <c r="I406" s="207"/>
      <c r="J406" s="208">
        <f>ROUND(I406*H406,2)</f>
        <v>0</v>
      </c>
      <c r="K406" s="209"/>
      <c r="L406" s="39"/>
      <c r="M406" s="210" t="s">
        <v>1</v>
      </c>
      <c r="N406" s="211" t="s">
        <v>43</v>
      </c>
      <c r="O406" s="71"/>
      <c r="P406" s="212">
        <f>O406*H406</f>
        <v>0</v>
      </c>
      <c r="Q406" s="212">
        <v>0</v>
      </c>
      <c r="R406" s="212">
        <f>Q406*H406</f>
        <v>0</v>
      </c>
      <c r="S406" s="212">
        <v>0</v>
      </c>
      <c r="T406" s="213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14" t="s">
        <v>472</v>
      </c>
      <c r="AT406" s="214" t="s">
        <v>146</v>
      </c>
      <c r="AU406" s="214" t="s">
        <v>86</v>
      </c>
      <c r="AY406" s="17" t="s">
        <v>145</v>
      </c>
      <c r="BE406" s="215">
        <f>IF(N406="základní",J406,0)</f>
        <v>0</v>
      </c>
      <c r="BF406" s="215">
        <f>IF(N406="snížená",J406,0)</f>
        <v>0</v>
      </c>
      <c r="BG406" s="215">
        <f>IF(N406="zákl. přenesená",J406,0)</f>
        <v>0</v>
      </c>
      <c r="BH406" s="215">
        <f>IF(N406="sníž. přenesená",J406,0)</f>
        <v>0</v>
      </c>
      <c r="BI406" s="215">
        <f>IF(N406="nulová",J406,0)</f>
        <v>0</v>
      </c>
      <c r="BJ406" s="17" t="s">
        <v>86</v>
      </c>
      <c r="BK406" s="215">
        <f>ROUND(I406*H406,2)</f>
        <v>0</v>
      </c>
      <c r="BL406" s="17" t="s">
        <v>472</v>
      </c>
      <c r="BM406" s="214" t="s">
        <v>1060</v>
      </c>
    </row>
    <row r="407" spans="1:65" s="2" customFormat="1" ht="68.25">
      <c r="A407" s="34"/>
      <c r="B407" s="35"/>
      <c r="C407" s="36"/>
      <c r="D407" s="216" t="s">
        <v>150</v>
      </c>
      <c r="E407" s="36"/>
      <c r="F407" s="217" t="s">
        <v>1061</v>
      </c>
      <c r="G407" s="36"/>
      <c r="H407" s="36"/>
      <c r="I407" s="115"/>
      <c r="J407" s="36"/>
      <c r="K407" s="36"/>
      <c r="L407" s="39"/>
      <c r="M407" s="218"/>
      <c r="N407" s="219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150</v>
      </c>
      <c r="AU407" s="17" t="s">
        <v>86</v>
      </c>
    </row>
    <row r="408" spans="1:65" s="2" customFormat="1" ht="16.5" customHeight="1">
      <c r="A408" s="34"/>
      <c r="B408" s="35"/>
      <c r="C408" s="202" t="s">
        <v>1062</v>
      </c>
      <c r="D408" s="202" t="s">
        <v>146</v>
      </c>
      <c r="E408" s="203" t="s">
        <v>1063</v>
      </c>
      <c r="F408" s="204" t="s">
        <v>1064</v>
      </c>
      <c r="G408" s="205" t="s">
        <v>167</v>
      </c>
      <c r="H408" s="206">
        <v>1</v>
      </c>
      <c r="I408" s="207"/>
      <c r="J408" s="208">
        <f>ROUND(I408*H408,2)</f>
        <v>0</v>
      </c>
      <c r="K408" s="209"/>
      <c r="L408" s="39"/>
      <c r="M408" s="210" t="s">
        <v>1</v>
      </c>
      <c r="N408" s="211" t="s">
        <v>43</v>
      </c>
      <c r="O408" s="71"/>
      <c r="P408" s="212">
        <f>O408*H408</f>
        <v>0</v>
      </c>
      <c r="Q408" s="212">
        <v>1.3600000000000001E-3</v>
      </c>
      <c r="R408" s="212">
        <f>Q408*H408</f>
        <v>1.3600000000000001E-3</v>
      </c>
      <c r="S408" s="212">
        <v>0</v>
      </c>
      <c r="T408" s="213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14" t="s">
        <v>472</v>
      </c>
      <c r="AT408" s="214" t="s">
        <v>146</v>
      </c>
      <c r="AU408" s="214" t="s">
        <v>86</v>
      </c>
      <c r="AY408" s="17" t="s">
        <v>145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17" t="s">
        <v>86</v>
      </c>
      <c r="BK408" s="215">
        <f>ROUND(I408*H408,2)</f>
        <v>0</v>
      </c>
      <c r="BL408" s="17" t="s">
        <v>472</v>
      </c>
      <c r="BM408" s="214" t="s">
        <v>1065</v>
      </c>
    </row>
    <row r="409" spans="1:65" s="2" customFormat="1" ht="21.75" customHeight="1">
      <c r="A409" s="34"/>
      <c r="B409" s="35"/>
      <c r="C409" s="244" t="s">
        <v>1066</v>
      </c>
      <c r="D409" s="244" t="s">
        <v>237</v>
      </c>
      <c r="E409" s="245" t="s">
        <v>1067</v>
      </c>
      <c r="F409" s="246" t="s">
        <v>1068</v>
      </c>
      <c r="G409" s="247" t="s">
        <v>167</v>
      </c>
      <c r="H409" s="248">
        <v>1</v>
      </c>
      <c r="I409" s="249"/>
      <c r="J409" s="250">
        <f>ROUND(I409*H409,2)</f>
        <v>0</v>
      </c>
      <c r="K409" s="251"/>
      <c r="L409" s="252"/>
      <c r="M409" s="253" t="s">
        <v>1</v>
      </c>
      <c r="N409" s="254" t="s">
        <v>43</v>
      </c>
      <c r="O409" s="71"/>
      <c r="P409" s="212">
        <f>O409*H409</f>
        <v>0</v>
      </c>
      <c r="Q409" s="212">
        <v>0.01</v>
      </c>
      <c r="R409" s="212">
        <f>Q409*H409</f>
        <v>0.01</v>
      </c>
      <c r="S409" s="212">
        <v>0</v>
      </c>
      <c r="T409" s="213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14" t="s">
        <v>275</v>
      </c>
      <c r="AT409" s="214" t="s">
        <v>237</v>
      </c>
      <c r="AU409" s="214" t="s">
        <v>86</v>
      </c>
      <c r="AY409" s="17" t="s">
        <v>145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17" t="s">
        <v>86</v>
      </c>
      <c r="BK409" s="215">
        <f>ROUND(I409*H409,2)</f>
        <v>0</v>
      </c>
      <c r="BL409" s="17" t="s">
        <v>275</v>
      </c>
      <c r="BM409" s="214" t="s">
        <v>1069</v>
      </c>
    </row>
    <row r="410" spans="1:65" s="2" customFormat="1" ht="16.5" customHeight="1">
      <c r="A410" s="34"/>
      <c r="B410" s="35"/>
      <c r="C410" s="202" t="s">
        <v>1070</v>
      </c>
      <c r="D410" s="202" t="s">
        <v>146</v>
      </c>
      <c r="E410" s="203" t="s">
        <v>1071</v>
      </c>
      <c r="F410" s="204" t="s">
        <v>1072</v>
      </c>
      <c r="G410" s="205" t="s">
        <v>167</v>
      </c>
      <c r="H410" s="206">
        <v>1</v>
      </c>
      <c r="I410" s="207"/>
      <c r="J410" s="208">
        <f>ROUND(I410*H410,2)</f>
        <v>0</v>
      </c>
      <c r="K410" s="209"/>
      <c r="L410" s="39"/>
      <c r="M410" s="210" t="s">
        <v>1</v>
      </c>
      <c r="N410" s="211" t="s">
        <v>43</v>
      </c>
      <c r="O410" s="71"/>
      <c r="P410" s="212">
        <f>O410*H410</f>
        <v>0</v>
      </c>
      <c r="Q410" s="212">
        <v>0</v>
      </c>
      <c r="R410" s="212">
        <f>Q410*H410</f>
        <v>0</v>
      </c>
      <c r="S410" s="212">
        <v>0</v>
      </c>
      <c r="T410" s="213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14" t="s">
        <v>472</v>
      </c>
      <c r="AT410" s="214" t="s">
        <v>146</v>
      </c>
      <c r="AU410" s="214" t="s">
        <v>86</v>
      </c>
      <c r="AY410" s="17" t="s">
        <v>145</v>
      </c>
      <c r="BE410" s="215">
        <f>IF(N410="základní",J410,0)</f>
        <v>0</v>
      </c>
      <c r="BF410" s="215">
        <f>IF(N410="snížená",J410,0)</f>
        <v>0</v>
      </c>
      <c r="BG410" s="215">
        <f>IF(N410="zákl. přenesená",J410,0)</f>
        <v>0</v>
      </c>
      <c r="BH410" s="215">
        <f>IF(N410="sníž. přenesená",J410,0)</f>
        <v>0</v>
      </c>
      <c r="BI410" s="215">
        <f>IF(N410="nulová",J410,0)</f>
        <v>0</v>
      </c>
      <c r="BJ410" s="17" t="s">
        <v>86</v>
      </c>
      <c r="BK410" s="215">
        <f>ROUND(I410*H410,2)</f>
        <v>0</v>
      </c>
      <c r="BL410" s="17" t="s">
        <v>472</v>
      </c>
      <c r="BM410" s="214" t="s">
        <v>1073</v>
      </c>
    </row>
    <row r="411" spans="1:65" s="2" customFormat="1" ht="29.25">
      <c r="A411" s="34"/>
      <c r="B411" s="35"/>
      <c r="C411" s="36"/>
      <c r="D411" s="216" t="s">
        <v>150</v>
      </c>
      <c r="E411" s="36"/>
      <c r="F411" s="217" t="s">
        <v>1074</v>
      </c>
      <c r="G411" s="36"/>
      <c r="H411" s="36"/>
      <c r="I411" s="115"/>
      <c r="J411" s="36"/>
      <c r="K411" s="36"/>
      <c r="L411" s="39"/>
      <c r="M411" s="218"/>
      <c r="N411" s="219"/>
      <c r="O411" s="71"/>
      <c r="P411" s="71"/>
      <c r="Q411" s="71"/>
      <c r="R411" s="71"/>
      <c r="S411" s="71"/>
      <c r="T411" s="72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150</v>
      </c>
      <c r="AU411" s="17" t="s">
        <v>86</v>
      </c>
    </row>
    <row r="412" spans="1:65" s="2" customFormat="1" ht="16.5" customHeight="1">
      <c r="A412" s="34"/>
      <c r="B412" s="35"/>
      <c r="C412" s="244" t="s">
        <v>1075</v>
      </c>
      <c r="D412" s="244" t="s">
        <v>237</v>
      </c>
      <c r="E412" s="245" t="s">
        <v>1076</v>
      </c>
      <c r="F412" s="246" t="s">
        <v>1077</v>
      </c>
      <c r="G412" s="247" t="s">
        <v>167</v>
      </c>
      <c r="H412" s="248">
        <v>1</v>
      </c>
      <c r="I412" s="249"/>
      <c r="J412" s="250">
        <f>ROUND(I412*H412,2)</f>
        <v>0</v>
      </c>
      <c r="K412" s="251"/>
      <c r="L412" s="252"/>
      <c r="M412" s="253" t="s">
        <v>1</v>
      </c>
      <c r="N412" s="254" t="s">
        <v>43</v>
      </c>
      <c r="O412" s="71"/>
      <c r="P412" s="212">
        <f>O412*H412</f>
        <v>0</v>
      </c>
      <c r="Q412" s="212">
        <v>0</v>
      </c>
      <c r="R412" s="212">
        <f>Q412*H412</f>
        <v>0</v>
      </c>
      <c r="S412" s="212">
        <v>0</v>
      </c>
      <c r="T412" s="213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214" t="s">
        <v>764</v>
      </c>
      <c r="AT412" s="214" t="s">
        <v>237</v>
      </c>
      <c r="AU412" s="214" t="s">
        <v>86</v>
      </c>
      <c r="AY412" s="17" t="s">
        <v>145</v>
      </c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17" t="s">
        <v>86</v>
      </c>
      <c r="BK412" s="215">
        <f>ROUND(I412*H412,2)</f>
        <v>0</v>
      </c>
      <c r="BL412" s="17" t="s">
        <v>472</v>
      </c>
      <c r="BM412" s="214" t="s">
        <v>1078</v>
      </c>
    </row>
    <row r="413" spans="1:65" s="2" customFormat="1" ht="29.25">
      <c r="A413" s="34"/>
      <c r="B413" s="35"/>
      <c r="C413" s="36"/>
      <c r="D413" s="216" t="s">
        <v>150</v>
      </c>
      <c r="E413" s="36"/>
      <c r="F413" s="217" t="s">
        <v>1074</v>
      </c>
      <c r="G413" s="36"/>
      <c r="H413" s="36"/>
      <c r="I413" s="115"/>
      <c r="J413" s="36"/>
      <c r="K413" s="36"/>
      <c r="L413" s="39"/>
      <c r="M413" s="218"/>
      <c r="N413" s="219"/>
      <c r="O413" s="71"/>
      <c r="P413" s="71"/>
      <c r="Q413" s="71"/>
      <c r="R413" s="71"/>
      <c r="S413" s="71"/>
      <c r="T413" s="72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150</v>
      </c>
      <c r="AU413" s="17" t="s">
        <v>86</v>
      </c>
    </row>
    <row r="414" spans="1:65" s="2" customFormat="1" ht="21.75" customHeight="1">
      <c r="A414" s="34"/>
      <c r="B414" s="35"/>
      <c r="C414" s="202" t="s">
        <v>1079</v>
      </c>
      <c r="D414" s="202" t="s">
        <v>146</v>
      </c>
      <c r="E414" s="203" t="s">
        <v>1080</v>
      </c>
      <c r="F414" s="204" t="s">
        <v>1081</v>
      </c>
      <c r="G414" s="205" t="s">
        <v>167</v>
      </c>
      <c r="H414" s="206">
        <v>1</v>
      </c>
      <c r="I414" s="207"/>
      <c r="J414" s="208">
        <f>ROUND(I414*H414,2)</f>
        <v>0</v>
      </c>
      <c r="K414" s="209"/>
      <c r="L414" s="39"/>
      <c r="M414" s="210" t="s">
        <v>1</v>
      </c>
      <c r="N414" s="211" t="s">
        <v>43</v>
      </c>
      <c r="O414" s="71"/>
      <c r="P414" s="212">
        <f>O414*H414</f>
        <v>0</v>
      </c>
      <c r="Q414" s="212">
        <v>0</v>
      </c>
      <c r="R414" s="212">
        <f>Q414*H414</f>
        <v>0</v>
      </c>
      <c r="S414" s="212">
        <v>0</v>
      </c>
      <c r="T414" s="213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214" t="s">
        <v>472</v>
      </c>
      <c r="AT414" s="214" t="s">
        <v>146</v>
      </c>
      <c r="AU414" s="214" t="s">
        <v>86</v>
      </c>
      <c r="AY414" s="17" t="s">
        <v>145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17" t="s">
        <v>86</v>
      </c>
      <c r="BK414" s="215">
        <f>ROUND(I414*H414,2)</f>
        <v>0</v>
      </c>
      <c r="BL414" s="17" t="s">
        <v>472</v>
      </c>
      <c r="BM414" s="214" t="s">
        <v>1082</v>
      </c>
    </row>
    <row r="415" spans="1:65" s="2" customFormat="1" ht="33" customHeight="1">
      <c r="A415" s="34"/>
      <c r="B415" s="35"/>
      <c r="C415" s="202" t="s">
        <v>1083</v>
      </c>
      <c r="D415" s="202" t="s">
        <v>146</v>
      </c>
      <c r="E415" s="203" t="s">
        <v>1084</v>
      </c>
      <c r="F415" s="204" t="s">
        <v>1085</v>
      </c>
      <c r="G415" s="205" t="s">
        <v>251</v>
      </c>
      <c r="H415" s="206">
        <v>50</v>
      </c>
      <c r="I415" s="207"/>
      <c r="J415" s="208">
        <f>ROUND(I415*H415,2)</f>
        <v>0</v>
      </c>
      <c r="K415" s="209"/>
      <c r="L415" s="39"/>
      <c r="M415" s="210" t="s">
        <v>1</v>
      </c>
      <c r="N415" s="211" t="s">
        <v>43</v>
      </c>
      <c r="O415" s="71"/>
      <c r="P415" s="212">
        <f>O415*H415</f>
        <v>0</v>
      </c>
      <c r="Q415" s="212">
        <v>0</v>
      </c>
      <c r="R415" s="212">
        <f>Q415*H415</f>
        <v>0</v>
      </c>
      <c r="S415" s="212">
        <v>0</v>
      </c>
      <c r="T415" s="213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14" t="s">
        <v>472</v>
      </c>
      <c r="AT415" s="214" t="s">
        <v>146</v>
      </c>
      <c r="AU415" s="214" t="s">
        <v>86</v>
      </c>
      <c r="AY415" s="17" t="s">
        <v>145</v>
      </c>
      <c r="BE415" s="215">
        <f>IF(N415="základní",J415,0)</f>
        <v>0</v>
      </c>
      <c r="BF415" s="215">
        <f>IF(N415="snížená",J415,0)</f>
        <v>0</v>
      </c>
      <c r="BG415" s="215">
        <f>IF(N415="zákl. přenesená",J415,0)</f>
        <v>0</v>
      </c>
      <c r="BH415" s="215">
        <f>IF(N415="sníž. přenesená",J415,0)</f>
        <v>0</v>
      </c>
      <c r="BI415" s="215">
        <f>IF(N415="nulová",J415,0)</f>
        <v>0</v>
      </c>
      <c r="BJ415" s="17" t="s">
        <v>86</v>
      </c>
      <c r="BK415" s="215">
        <f>ROUND(I415*H415,2)</f>
        <v>0</v>
      </c>
      <c r="BL415" s="17" t="s">
        <v>472</v>
      </c>
      <c r="BM415" s="214" t="s">
        <v>1086</v>
      </c>
    </row>
    <row r="416" spans="1:65" s="2" customFormat="1" ht="97.5">
      <c r="A416" s="34"/>
      <c r="B416" s="35"/>
      <c r="C416" s="36"/>
      <c r="D416" s="216" t="s">
        <v>150</v>
      </c>
      <c r="E416" s="36"/>
      <c r="F416" s="217" t="s">
        <v>1087</v>
      </c>
      <c r="G416" s="36"/>
      <c r="H416" s="36"/>
      <c r="I416" s="115"/>
      <c r="J416" s="36"/>
      <c r="K416" s="36"/>
      <c r="L416" s="39"/>
      <c r="M416" s="267"/>
      <c r="N416" s="268"/>
      <c r="O416" s="269"/>
      <c r="P416" s="269"/>
      <c r="Q416" s="269"/>
      <c r="R416" s="269"/>
      <c r="S416" s="269"/>
      <c r="T416" s="270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7" t="s">
        <v>150</v>
      </c>
      <c r="AU416" s="17" t="s">
        <v>86</v>
      </c>
    </row>
    <row r="417" spans="1:31" s="2" customFormat="1" ht="6.95" customHeight="1">
      <c r="A417" s="34"/>
      <c r="B417" s="54"/>
      <c r="C417" s="55"/>
      <c r="D417" s="55"/>
      <c r="E417" s="55"/>
      <c r="F417" s="55"/>
      <c r="G417" s="55"/>
      <c r="H417" s="55"/>
      <c r="I417" s="152"/>
      <c r="J417" s="55"/>
      <c r="K417" s="55"/>
      <c r="L417" s="39"/>
      <c r="M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</row>
  </sheetData>
  <sheetProtection algorithmName="SHA-512" hashValue="/1ftT1Y0tEMjyRaQDkF2u6z5p5YMCGhEnHEDuadVp83qD0NlombuXVDICeqOMe+mSQbZB6W0weiE6pbSH+2zyQ==" saltValue="wH0U2R+249RGq3Y6jQ6cWFyruAkTukdS2E+uDe04nobdDYFzRvVynnvZiRVW1glrz808u31xxYA38uJQCejL6g==" spinCount="100000" sheet="1" objects="1" scenarios="1" formatColumns="0" formatRows="0" autoFilter="0"/>
  <autoFilter ref="C136:K416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7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108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6" t="str">
        <f>'Rekapitulace zakázky'!K6</f>
        <v>Loděnice ON - oprava</v>
      </c>
      <c r="F7" s="317"/>
      <c r="G7" s="317"/>
      <c r="H7" s="317"/>
      <c r="I7" s="108"/>
      <c r="L7" s="20"/>
    </row>
    <row r="8" spans="1:46" s="2" customFormat="1" ht="12" customHeight="1">
      <c r="A8" s="34"/>
      <c r="B8" s="39"/>
      <c r="C8" s="34"/>
      <c r="D8" s="114" t="s">
        <v>109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1088</v>
      </c>
      <c r="F9" s="319"/>
      <c r="G9" s="319"/>
      <c r="H9" s="31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zakázky'!E14</f>
        <v>Vyplň údaj</v>
      </c>
      <c r="F18" s="321"/>
      <c r="G18" s="321"/>
      <c r="H18" s="321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28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2" t="s">
        <v>1</v>
      </c>
      <c r="F27" s="322"/>
      <c r="G27" s="322"/>
      <c r="H27" s="32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ROUND((SUM(BE132:BE275)),  2)</f>
        <v>0</v>
      </c>
      <c r="G33" s="34"/>
      <c r="H33" s="34"/>
      <c r="I33" s="131">
        <v>0.21</v>
      </c>
      <c r="J33" s="130">
        <f>ROUND(((SUM(BE132:BE275))*I33),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ROUND((SUM(BF132:BF275)),  2)</f>
        <v>0</v>
      </c>
      <c r="G34" s="34"/>
      <c r="H34" s="34"/>
      <c r="I34" s="131">
        <v>0.15</v>
      </c>
      <c r="J34" s="130">
        <f>ROUND(((SUM(BF132:BF275))*I34),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ROUND((SUM(BG132:BG275)),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ROUND((SUM(BH132:BH275)),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ROUND((SUM(BI132:BI275)),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3" t="str">
        <f>E7</f>
        <v>Loděnice ON - oprava</v>
      </c>
      <c r="F85" s="324"/>
      <c r="G85" s="324"/>
      <c r="H85" s="32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003 - Oprava přístřešku</v>
      </c>
      <c r="F87" s="325"/>
      <c r="G87" s="325"/>
      <c r="H87" s="32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Loděnice</v>
      </c>
      <c r="G89" s="36"/>
      <c r="H89" s="36"/>
      <c r="I89" s="117" t="s">
        <v>22</v>
      </c>
      <c r="J89" s="66" t="str">
        <f>IF(J12="","",J12)</f>
        <v>3. 5. 2020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112</v>
      </c>
      <c r="D94" s="157"/>
      <c r="E94" s="157"/>
      <c r="F94" s="157"/>
      <c r="G94" s="157"/>
      <c r="H94" s="157"/>
      <c r="I94" s="158"/>
      <c r="J94" s="159" t="s">
        <v>113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114</v>
      </c>
      <c r="D96" s="36"/>
      <c r="E96" s="36"/>
      <c r="F96" s="36"/>
      <c r="G96" s="36"/>
      <c r="H96" s="36"/>
      <c r="I96" s="115"/>
      <c r="J96" s="84">
        <f>J132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2:12" s="9" customFormat="1" ht="24.95" customHeight="1">
      <c r="B97" s="161"/>
      <c r="C97" s="162"/>
      <c r="D97" s="163" t="s">
        <v>116</v>
      </c>
      <c r="E97" s="164"/>
      <c r="F97" s="164"/>
      <c r="G97" s="164"/>
      <c r="H97" s="164"/>
      <c r="I97" s="165"/>
      <c r="J97" s="166">
        <f>J133</f>
        <v>0</v>
      </c>
      <c r="K97" s="162"/>
      <c r="L97" s="167"/>
    </row>
    <row r="98" spans="2:12" s="9" customFormat="1" ht="24.95" customHeight="1">
      <c r="B98" s="161"/>
      <c r="C98" s="162"/>
      <c r="D98" s="163" t="s">
        <v>1089</v>
      </c>
      <c r="E98" s="164"/>
      <c r="F98" s="164"/>
      <c r="G98" s="164"/>
      <c r="H98" s="164"/>
      <c r="I98" s="165"/>
      <c r="J98" s="166">
        <f>J136</f>
        <v>0</v>
      </c>
      <c r="K98" s="162"/>
      <c r="L98" s="167"/>
    </row>
    <row r="99" spans="2:12" s="9" customFormat="1" ht="24.95" customHeight="1">
      <c r="B99" s="161"/>
      <c r="C99" s="162"/>
      <c r="D99" s="163" t="s">
        <v>117</v>
      </c>
      <c r="E99" s="164"/>
      <c r="F99" s="164"/>
      <c r="G99" s="164"/>
      <c r="H99" s="164"/>
      <c r="I99" s="165"/>
      <c r="J99" s="166">
        <f>J138</f>
        <v>0</v>
      </c>
      <c r="K99" s="162"/>
      <c r="L99" s="167"/>
    </row>
    <row r="100" spans="2:12" s="10" customFormat="1" ht="19.899999999999999" customHeight="1">
      <c r="B100" s="168"/>
      <c r="C100" s="169"/>
      <c r="D100" s="170" t="s">
        <v>1090</v>
      </c>
      <c r="E100" s="171"/>
      <c r="F100" s="171"/>
      <c r="G100" s="171"/>
      <c r="H100" s="171"/>
      <c r="I100" s="172"/>
      <c r="J100" s="173">
        <f>J139</f>
        <v>0</v>
      </c>
      <c r="K100" s="169"/>
      <c r="L100" s="174"/>
    </row>
    <row r="101" spans="2:12" s="10" customFormat="1" ht="19.899999999999999" customHeight="1">
      <c r="B101" s="168"/>
      <c r="C101" s="169"/>
      <c r="D101" s="170" t="s">
        <v>1091</v>
      </c>
      <c r="E101" s="171"/>
      <c r="F101" s="171"/>
      <c r="G101" s="171"/>
      <c r="H101" s="171"/>
      <c r="I101" s="172"/>
      <c r="J101" s="173">
        <f>J144</f>
        <v>0</v>
      </c>
      <c r="K101" s="169"/>
      <c r="L101" s="174"/>
    </row>
    <row r="102" spans="2:12" s="10" customFormat="1" ht="19.899999999999999" customHeight="1">
      <c r="B102" s="168"/>
      <c r="C102" s="169"/>
      <c r="D102" s="170" t="s">
        <v>1092</v>
      </c>
      <c r="E102" s="171"/>
      <c r="F102" s="171"/>
      <c r="G102" s="171"/>
      <c r="H102" s="171"/>
      <c r="I102" s="172"/>
      <c r="J102" s="173">
        <f>J149</f>
        <v>0</v>
      </c>
      <c r="K102" s="169"/>
      <c r="L102" s="174"/>
    </row>
    <row r="103" spans="2:12" s="10" customFormat="1" ht="19.899999999999999" customHeight="1">
      <c r="B103" s="168"/>
      <c r="C103" s="169"/>
      <c r="D103" s="170" t="s">
        <v>543</v>
      </c>
      <c r="E103" s="171"/>
      <c r="F103" s="171"/>
      <c r="G103" s="171"/>
      <c r="H103" s="171"/>
      <c r="I103" s="172"/>
      <c r="J103" s="173">
        <f>J156</f>
        <v>0</v>
      </c>
      <c r="K103" s="169"/>
      <c r="L103" s="174"/>
    </row>
    <row r="104" spans="2:12" s="10" customFormat="1" ht="19.899999999999999" customHeight="1">
      <c r="B104" s="168"/>
      <c r="C104" s="169"/>
      <c r="D104" s="170" t="s">
        <v>544</v>
      </c>
      <c r="E104" s="171"/>
      <c r="F104" s="171"/>
      <c r="G104" s="171"/>
      <c r="H104" s="171"/>
      <c r="I104" s="172"/>
      <c r="J104" s="173">
        <f>J161</f>
        <v>0</v>
      </c>
      <c r="K104" s="169"/>
      <c r="L104" s="174"/>
    </row>
    <row r="105" spans="2:12" s="10" customFormat="1" ht="19.899999999999999" customHeight="1">
      <c r="B105" s="168"/>
      <c r="C105" s="169"/>
      <c r="D105" s="170" t="s">
        <v>119</v>
      </c>
      <c r="E105" s="171"/>
      <c r="F105" s="171"/>
      <c r="G105" s="171"/>
      <c r="H105" s="171"/>
      <c r="I105" s="172"/>
      <c r="J105" s="173">
        <f>J167</f>
        <v>0</v>
      </c>
      <c r="K105" s="169"/>
      <c r="L105" s="174"/>
    </row>
    <row r="106" spans="2:12" s="10" customFormat="1" ht="19.899999999999999" customHeight="1">
      <c r="B106" s="168"/>
      <c r="C106" s="169"/>
      <c r="D106" s="170" t="s">
        <v>120</v>
      </c>
      <c r="E106" s="171"/>
      <c r="F106" s="171"/>
      <c r="G106" s="171"/>
      <c r="H106" s="171"/>
      <c r="I106" s="172"/>
      <c r="J106" s="173">
        <f>J172</f>
        <v>0</v>
      </c>
      <c r="K106" s="169"/>
      <c r="L106" s="174"/>
    </row>
    <row r="107" spans="2:12" s="10" customFormat="1" ht="19.899999999999999" customHeight="1">
      <c r="B107" s="168"/>
      <c r="C107" s="169"/>
      <c r="D107" s="170" t="s">
        <v>121</v>
      </c>
      <c r="E107" s="171"/>
      <c r="F107" s="171"/>
      <c r="G107" s="171"/>
      <c r="H107" s="171"/>
      <c r="I107" s="172"/>
      <c r="J107" s="173">
        <f>J188</f>
        <v>0</v>
      </c>
      <c r="K107" s="169"/>
      <c r="L107" s="174"/>
    </row>
    <row r="108" spans="2:12" s="9" customFormat="1" ht="24.95" customHeight="1">
      <c r="B108" s="161"/>
      <c r="C108" s="162"/>
      <c r="D108" s="163" t="s">
        <v>122</v>
      </c>
      <c r="E108" s="164"/>
      <c r="F108" s="164"/>
      <c r="G108" s="164"/>
      <c r="H108" s="164"/>
      <c r="I108" s="165"/>
      <c r="J108" s="166">
        <f>J192</f>
        <v>0</v>
      </c>
      <c r="K108" s="162"/>
      <c r="L108" s="167"/>
    </row>
    <row r="109" spans="2:12" s="10" customFormat="1" ht="19.899999999999999" customHeight="1">
      <c r="B109" s="168"/>
      <c r="C109" s="169"/>
      <c r="D109" s="170" t="s">
        <v>124</v>
      </c>
      <c r="E109" s="171"/>
      <c r="F109" s="171"/>
      <c r="G109" s="171"/>
      <c r="H109" s="171"/>
      <c r="I109" s="172"/>
      <c r="J109" s="173">
        <f>J193</f>
        <v>0</v>
      </c>
      <c r="K109" s="169"/>
      <c r="L109" s="174"/>
    </row>
    <row r="110" spans="2:12" s="10" customFormat="1" ht="19.899999999999999" customHeight="1">
      <c r="B110" s="168"/>
      <c r="C110" s="169"/>
      <c r="D110" s="170" t="s">
        <v>125</v>
      </c>
      <c r="E110" s="171"/>
      <c r="F110" s="171"/>
      <c r="G110" s="171"/>
      <c r="H110" s="171"/>
      <c r="I110" s="172"/>
      <c r="J110" s="173">
        <f>J233</f>
        <v>0</v>
      </c>
      <c r="K110" s="169"/>
      <c r="L110" s="174"/>
    </row>
    <row r="111" spans="2:12" s="10" customFormat="1" ht="19.899999999999999" customHeight="1">
      <c r="B111" s="168"/>
      <c r="C111" s="169"/>
      <c r="D111" s="170" t="s">
        <v>126</v>
      </c>
      <c r="E111" s="171"/>
      <c r="F111" s="171"/>
      <c r="G111" s="171"/>
      <c r="H111" s="171"/>
      <c r="I111" s="172"/>
      <c r="J111" s="173">
        <f>J259</f>
        <v>0</v>
      </c>
      <c r="K111" s="169"/>
      <c r="L111" s="174"/>
    </row>
    <row r="112" spans="2:12" s="10" customFormat="1" ht="19.899999999999999" customHeight="1">
      <c r="B112" s="168"/>
      <c r="C112" s="169"/>
      <c r="D112" s="170" t="s">
        <v>128</v>
      </c>
      <c r="E112" s="171"/>
      <c r="F112" s="171"/>
      <c r="G112" s="171"/>
      <c r="H112" s="171"/>
      <c r="I112" s="172"/>
      <c r="J112" s="173">
        <f>J265</f>
        <v>0</v>
      </c>
      <c r="K112" s="169"/>
      <c r="L112" s="174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152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155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129</v>
      </c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</v>
      </c>
      <c r="D121" s="36"/>
      <c r="E121" s="36"/>
      <c r="F121" s="36"/>
      <c r="G121" s="36"/>
      <c r="H121" s="36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23" t="str">
        <f>E7</f>
        <v>Loděnice ON - oprava</v>
      </c>
      <c r="F122" s="324"/>
      <c r="G122" s="324"/>
      <c r="H122" s="324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109</v>
      </c>
      <c r="D123" s="36"/>
      <c r="E123" s="36"/>
      <c r="F123" s="36"/>
      <c r="G123" s="36"/>
      <c r="H123" s="36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75" t="str">
        <f>E9</f>
        <v>003 - Oprava přístřešku</v>
      </c>
      <c r="F124" s="325"/>
      <c r="G124" s="325"/>
      <c r="H124" s="325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115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F12</f>
        <v>žst. Loděnice</v>
      </c>
      <c r="G126" s="36"/>
      <c r="H126" s="36"/>
      <c r="I126" s="117" t="s">
        <v>22</v>
      </c>
      <c r="J126" s="66" t="str">
        <f>IF(J12="","",J12)</f>
        <v>3. 5. 2020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115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E15</f>
        <v>Správa železnic, státní organizace</v>
      </c>
      <c r="G128" s="36"/>
      <c r="H128" s="36"/>
      <c r="I128" s="117" t="s">
        <v>32</v>
      </c>
      <c r="J128" s="32" t="str">
        <f>E21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30</v>
      </c>
      <c r="D129" s="36"/>
      <c r="E129" s="36"/>
      <c r="F129" s="27" t="str">
        <f>IF(E18="","",E18)</f>
        <v>Vyplň údaj</v>
      </c>
      <c r="G129" s="36"/>
      <c r="H129" s="36"/>
      <c r="I129" s="117" t="s">
        <v>35</v>
      </c>
      <c r="J129" s="32" t="str">
        <f>E24</f>
        <v>L. Ulrich, DiS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115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75"/>
      <c r="B131" s="176"/>
      <c r="C131" s="177" t="s">
        <v>130</v>
      </c>
      <c r="D131" s="178" t="s">
        <v>63</v>
      </c>
      <c r="E131" s="178" t="s">
        <v>59</v>
      </c>
      <c r="F131" s="178" t="s">
        <v>60</v>
      </c>
      <c r="G131" s="178" t="s">
        <v>131</v>
      </c>
      <c r="H131" s="178" t="s">
        <v>132</v>
      </c>
      <c r="I131" s="179" t="s">
        <v>133</v>
      </c>
      <c r="J131" s="180" t="s">
        <v>113</v>
      </c>
      <c r="K131" s="181" t="s">
        <v>134</v>
      </c>
      <c r="L131" s="182"/>
      <c r="M131" s="75" t="s">
        <v>1</v>
      </c>
      <c r="N131" s="76" t="s">
        <v>42</v>
      </c>
      <c r="O131" s="76" t="s">
        <v>135</v>
      </c>
      <c r="P131" s="76" t="s">
        <v>136</v>
      </c>
      <c r="Q131" s="76" t="s">
        <v>137</v>
      </c>
      <c r="R131" s="76" t="s">
        <v>138</v>
      </c>
      <c r="S131" s="76" t="s">
        <v>139</v>
      </c>
      <c r="T131" s="77" t="s">
        <v>140</v>
      </c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</row>
    <row r="132" spans="1:65" s="2" customFormat="1" ht="22.9" customHeight="1">
      <c r="A132" s="34"/>
      <c r="B132" s="35"/>
      <c r="C132" s="82" t="s">
        <v>141</v>
      </c>
      <c r="D132" s="36"/>
      <c r="E132" s="36"/>
      <c r="F132" s="36"/>
      <c r="G132" s="36"/>
      <c r="H132" s="36"/>
      <c r="I132" s="115"/>
      <c r="J132" s="183">
        <f>BK132</f>
        <v>0</v>
      </c>
      <c r="K132" s="36"/>
      <c r="L132" s="39"/>
      <c r="M132" s="78"/>
      <c r="N132" s="184"/>
      <c r="O132" s="79"/>
      <c r="P132" s="185">
        <f>P133+P136+P138+P192</f>
        <v>0</v>
      </c>
      <c r="Q132" s="79"/>
      <c r="R132" s="185">
        <f>R133+R136+R138+R192</f>
        <v>52.789944810000001</v>
      </c>
      <c r="S132" s="79"/>
      <c r="T132" s="186">
        <f>T133+T136+T138+T192</f>
        <v>39.27749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77</v>
      </c>
      <c r="AU132" s="17" t="s">
        <v>115</v>
      </c>
      <c r="BK132" s="187">
        <f>BK133+BK136+BK138+BK192</f>
        <v>0</v>
      </c>
    </row>
    <row r="133" spans="1:65" s="12" customFormat="1" ht="25.9" customHeight="1">
      <c r="B133" s="188"/>
      <c r="C133" s="189"/>
      <c r="D133" s="190" t="s">
        <v>77</v>
      </c>
      <c r="E133" s="191" t="s">
        <v>142</v>
      </c>
      <c r="F133" s="191" t="s">
        <v>143</v>
      </c>
      <c r="G133" s="189"/>
      <c r="H133" s="189"/>
      <c r="I133" s="192"/>
      <c r="J133" s="193">
        <f>BK133</f>
        <v>0</v>
      </c>
      <c r="K133" s="189"/>
      <c r="L133" s="194"/>
      <c r="M133" s="195"/>
      <c r="N133" s="196"/>
      <c r="O133" s="196"/>
      <c r="P133" s="197">
        <f>SUM(P134:P135)</f>
        <v>0</v>
      </c>
      <c r="Q133" s="196"/>
      <c r="R133" s="197">
        <f>SUM(R134:R135)</f>
        <v>0</v>
      </c>
      <c r="S133" s="196"/>
      <c r="T133" s="198">
        <f>SUM(T134:T135)</f>
        <v>0</v>
      </c>
      <c r="AR133" s="199" t="s">
        <v>144</v>
      </c>
      <c r="AT133" s="200" t="s">
        <v>77</v>
      </c>
      <c r="AU133" s="200" t="s">
        <v>78</v>
      </c>
      <c r="AY133" s="199" t="s">
        <v>145</v>
      </c>
      <c r="BK133" s="201">
        <f>SUM(BK134:BK135)</f>
        <v>0</v>
      </c>
    </row>
    <row r="134" spans="1:65" s="2" customFormat="1" ht="16.5" customHeight="1">
      <c r="A134" s="34"/>
      <c r="B134" s="35"/>
      <c r="C134" s="202" t="s">
        <v>86</v>
      </c>
      <c r="D134" s="202" t="s">
        <v>146</v>
      </c>
      <c r="E134" s="203" t="s">
        <v>147</v>
      </c>
      <c r="F134" s="204" t="s">
        <v>143</v>
      </c>
      <c r="G134" s="205" t="s">
        <v>1</v>
      </c>
      <c r="H134" s="206">
        <v>0</v>
      </c>
      <c r="I134" s="207"/>
      <c r="J134" s="208">
        <f>ROUND(I134*H134,2)</f>
        <v>0</v>
      </c>
      <c r="K134" s="209"/>
      <c r="L134" s="39"/>
      <c r="M134" s="210" t="s">
        <v>1</v>
      </c>
      <c r="N134" s="211" t="s">
        <v>43</v>
      </c>
      <c r="O134" s="7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148</v>
      </c>
      <c r="AT134" s="214" t="s">
        <v>146</v>
      </c>
      <c r="AU134" s="214" t="s">
        <v>86</v>
      </c>
      <c r="AY134" s="17" t="s">
        <v>145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86</v>
      </c>
      <c r="BK134" s="215">
        <f>ROUND(I134*H134,2)</f>
        <v>0</v>
      </c>
      <c r="BL134" s="17" t="s">
        <v>148</v>
      </c>
      <c r="BM134" s="214" t="s">
        <v>1093</v>
      </c>
    </row>
    <row r="135" spans="1:65" s="2" customFormat="1" ht="146.25">
      <c r="A135" s="34"/>
      <c r="B135" s="35"/>
      <c r="C135" s="36"/>
      <c r="D135" s="216" t="s">
        <v>150</v>
      </c>
      <c r="E135" s="36"/>
      <c r="F135" s="217" t="s">
        <v>151</v>
      </c>
      <c r="G135" s="36"/>
      <c r="H135" s="36"/>
      <c r="I135" s="115"/>
      <c r="J135" s="36"/>
      <c r="K135" s="36"/>
      <c r="L135" s="39"/>
      <c r="M135" s="218"/>
      <c r="N135" s="21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150</v>
      </c>
      <c r="AU135" s="17" t="s">
        <v>86</v>
      </c>
    </row>
    <row r="136" spans="1:65" s="12" customFormat="1" ht="25.9" customHeight="1">
      <c r="B136" s="188"/>
      <c r="C136" s="189"/>
      <c r="D136" s="190" t="s">
        <v>77</v>
      </c>
      <c r="E136" s="191" t="s">
        <v>499</v>
      </c>
      <c r="F136" s="191" t="s">
        <v>1094</v>
      </c>
      <c r="G136" s="189"/>
      <c r="H136" s="189"/>
      <c r="I136" s="192"/>
      <c r="J136" s="193">
        <f>BK136</f>
        <v>0</v>
      </c>
      <c r="K136" s="189"/>
      <c r="L136" s="194"/>
      <c r="M136" s="195"/>
      <c r="N136" s="196"/>
      <c r="O136" s="196"/>
      <c r="P136" s="197">
        <f>P137</f>
        <v>0</v>
      </c>
      <c r="Q136" s="196"/>
      <c r="R136" s="197">
        <f>R137</f>
        <v>0</v>
      </c>
      <c r="S136" s="196"/>
      <c r="T136" s="198">
        <f>T137</f>
        <v>0</v>
      </c>
      <c r="AR136" s="199" t="s">
        <v>86</v>
      </c>
      <c r="AT136" s="200" t="s">
        <v>77</v>
      </c>
      <c r="AU136" s="200" t="s">
        <v>78</v>
      </c>
      <c r="AY136" s="199" t="s">
        <v>145</v>
      </c>
      <c r="BK136" s="201">
        <f>BK137</f>
        <v>0</v>
      </c>
    </row>
    <row r="137" spans="1:65" s="2" customFormat="1" ht="33" customHeight="1">
      <c r="A137" s="34"/>
      <c r="B137" s="35"/>
      <c r="C137" s="202" t="s">
        <v>88</v>
      </c>
      <c r="D137" s="202" t="s">
        <v>146</v>
      </c>
      <c r="E137" s="203" t="s">
        <v>1095</v>
      </c>
      <c r="F137" s="204" t="s">
        <v>1096</v>
      </c>
      <c r="G137" s="205" t="s">
        <v>173</v>
      </c>
      <c r="H137" s="206">
        <v>1</v>
      </c>
      <c r="I137" s="207"/>
      <c r="J137" s="208">
        <f>ROUND(I137*H137,2)</f>
        <v>0</v>
      </c>
      <c r="K137" s="209"/>
      <c r="L137" s="39"/>
      <c r="M137" s="210" t="s">
        <v>1</v>
      </c>
      <c r="N137" s="211" t="s">
        <v>43</v>
      </c>
      <c r="O137" s="7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144</v>
      </c>
      <c r="AT137" s="214" t="s">
        <v>146</v>
      </c>
      <c r="AU137" s="214" t="s">
        <v>86</v>
      </c>
      <c r="AY137" s="17" t="s">
        <v>145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86</v>
      </c>
      <c r="BK137" s="215">
        <f>ROUND(I137*H137,2)</f>
        <v>0</v>
      </c>
      <c r="BL137" s="17" t="s">
        <v>144</v>
      </c>
      <c r="BM137" s="214" t="s">
        <v>1097</v>
      </c>
    </row>
    <row r="138" spans="1:65" s="12" customFormat="1" ht="25.9" customHeight="1">
      <c r="B138" s="188"/>
      <c r="C138" s="189"/>
      <c r="D138" s="190" t="s">
        <v>77</v>
      </c>
      <c r="E138" s="191" t="s">
        <v>152</v>
      </c>
      <c r="F138" s="191" t="s">
        <v>153</v>
      </c>
      <c r="G138" s="189"/>
      <c r="H138" s="189"/>
      <c r="I138" s="192"/>
      <c r="J138" s="193">
        <f>BK138</f>
        <v>0</v>
      </c>
      <c r="K138" s="189"/>
      <c r="L138" s="194"/>
      <c r="M138" s="195"/>
      <c r="N138" s="196"/>
      <c r="O138" s="196"/>
      <c r="P138" s="197">
        <f>P139+P144+P149+P156+P161+P167+P172+P188</f>
        <v>0</v>
      </c>
      <c r="Q138" s="196"/>
      <c r="R138" s="197">
        <f>R139+R144+R149+R156+R161+R167+R172+R188</f>
        <v>47.041628000000003</v>
      </c>
      <c r="S138" s="196"/>
      <c r="T138" s="198">
        <f>T139+T144+T149+T156+T161+T167+T172+T188</f>
        <v>35.2926</v>
      </c>
      <c r="AR138" s="199" t="s">
        <v>86</v>
      </c>
      <c r="AT138" s="200" t="s">
        <v>77</v>
      </c>
      <c r="AU138" s="200" t="s">
        <v>78</v>
      </c>
      <c r="AY138" s="199" t="s">
        <v>145</v>
      </c>
      <c r="BK138" s="201">
        <f>BK139+BK144+BK149+BK156+BK161+BK167+BK172+BK188</f>
        <v>0</v>
      </c>
    </row>
    <row r="139" spans="1:65" s="12" customFormat="1" ht="22.9" customHeight="1">
      <c r="B139" s="188"/>
      <c r="C139" s="189"/>
      <c r="D139" s="190" t="s">
        <v>77</v>
      </c>
      <c r="E139" s="220" t="s">
        <v>86</v>
      </c>
      <c r="F139" s="220" t="s">
        <v>1098</v>
      </c>
      <c r="G139" s="189"/>
      <c r="H139" s="189"/>
      <c r="I139" s="192"/>
      <c r="J139" s="221">
        <f>BK139</f>
        <v>0</v>
      </c>
      <c r="K139" s="189"/>
      <c r="L139" s="194"/>
      <c r="M139" s="195"/>
      <c r="N139" s="196"/>
      <c r="O139" s="196"/>
      <c r="P139" s="197">
        <f>SUM(P140:P143)</f>
        <v>0</v>
      </c>
      <c r="Q139" s="196"/>
      <c r="R139" s="197">
        <f>SUM(R140:R143)</f>
        <v>0</v>
      </c>
      <c r="S139" s="196"/>
      <c r="T139" s="198">
        <f>SUM(T140:T143)</f>
        <v>25.439999999999998</v>
      </c>
      <c r="AR139" s="199" t="s">
        <v>86</v>
      </c>
      <c r="AT139" s="200" t="s">
        <v>77</v>
      </c>
      <c r="AU139" s="200" t="s">
        <v>86</v>
      </c>
      <c r="AY139" s="199" t="s">
        <v>145</v>
      </c>
      <c r="BK139" s="201">
        <f>SUM(BK140:BK143)</f>
        <v>0</v>
      </c>
    </row>
    <row r="140" spans="1:65" s="2" customFormat="1" ht="21.75" customHeight="1">
      <c r="A140" s="34"/>
      <c r="B140" s="35"/>
      <c r="C140" s="202" t="s">
        <v>154</v>
      </c>
      <c r="D140" s="202" t="s">
        <v>146</v>
      </c>
      <c r="E140" s="203" t="s">
        <v>1099</v>
      </c>
      <c r="F140" s="204" t="s">
        <v>1100</v>
      </c>
      <c r="G140" s="205" t="s">
        <v>187</v>
      </c>
      <c r="H140" s="206">
        <v>48</v>
      </c>
      <c r="I140" s="207"/>
      <c r="J140" s="208">
        <f>ROUND(I140*H140,2)</f>
        <v>0</v>
      </c>
      <c r="K140" s="209"/>
      <c r="L140" s="39"/>
      <c r="M140" s="210" t="s">
        <v>1</v>
      </c>
      <c r="N140" s="211" t="s">
        <v>43</v>
      </c>
      <c r="O140" s="71"/>
      <c r="P140" s="212">
        <f>O140*H140</f>
        <v>0</v>
      </c>
      <c r="Q140" s="212">
        <v>0</v>
      </c>
      <c r="R140" s="212">
        <f>Q140*H140</f>
        <v>0</v>
      </c>
      <c r="S140" s="212">
        <v>0.24</v>
      </c>
      <c r="T140" s="213">
        <f>S140*H140</f>
        <v>11.52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144</v>
      </c>
      <c r="AT140" s="214" t="s">
        <v>146</v>
      </c>
      <c r="AU140" s="214" t="s">
        <v>88</v>
      </c>
      <c r="AY140" s="17" t="s">
        <v>145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86</v>
      </c>
      <c r="BK140" s="215">
        <f>ROUND(I140*H140,2)</f>
        <v>0</v>
      </c>
      <c r="BL140" s="17" t="s">
        <v>144</v>
      </c>
      <c r="BM140" s="214" t="s">
        <v>1101</v>
      </c>
    </row>
    <row r="141" spans="1:65" s="13" customFormat="1" ht="11.25">
      <c r="B141" s="222"/>
      <c r="C141" s="223"/>
      <c r="D141" s="216" t="s">
        <v>160</v>
      </c>
      <c r="E141" s="224" t="s">
        <v>1</v>
      </c>
      <c r="F141" s="225" t="s">
        <v>1102</v>
      </c>
      <c r="G141" s="223"/>
      <c r="H141" s="226">
        <v>48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160</v>
      </c>
      <c r="AU141" s="232" t="s">
        <v>88</v>
      </c>
      <c r="AV141" s="13" t="s">
        <v>88</v>
      </c>
      <c r="AW141" s="13" t="s">
        <v>34</v>
      </c>
      <c r="AX141" s="13" t="s">
        <v>86</v>
      </c>
      <c r="AY141" s="232" t="s">
        <v>145</v>
      </c>
    </row>
    <row r="142" spans="1:65" s="2" customFormat="1" ht="21.75" customHeight="1">
      <c r="A142" s="34"/>
      <c r="B142" s="35"/>
      <c r="C142" s="202" t="s">
        <v>144</v>
      </c>
      <c r="D142" s="202" t="s">
        <v>146</v>
      </c>
      <c r="E142" s="203" t="s">
        <v>1103</v>
      </c>
      <c r="F142" s="204" t="s">
        <v>1104</v>
      </c>
      <c r="G142" s="205" t="s">
        <v>187</v>
      </c>
      <c r="H142" s="206">
        <v>48</v>
      </c>
      <c r="I142" s="207"/>
      <c r="J142" s="208">
        <f>ROUND(I142*H142,2)</f>
        <v>0</v>
      </c>
      <c r="K142" s="209"/>
      <c r="L142" s="39"/>
      <c r="M142" s="210" t="s">
        <v>1</v>
      </c>
      <c r="N142" s="211" t="s">
        <v>43</v>
      </c>
      <c r="O142" s="71"/>
      <c r="P142" s="212">
        <f>O142*H142</f>
        <v>0</v>
      </c>
      <c r="Q142" s="212">
        <v>0</v>
      </c>
      <c r="R142" s="212">
        <f>Q142*H142</f>
        <v>0</v>
      </c>
      <c r="S142" s="212">
        <v>0.28999999999999998</v>
      </c>
      <c r="T142" s="213">
        <f>S142*H142</f>
        <v>13.919999999999998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144</v>
      </c>
      <c r="AT142" s="214" t="s">
        <v>146</v>
      </c>
      <c r="AU142" s="214" t="s">
        <v>88</v>
      </c>
      <c r="AY142" s="17" t="s">
        <v>145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86</v>
      </c>
      <c r="BK142" s="215">
        <f>ROUND(I142*H142,2)</f>
        <v>0</v>
      </c>
      <c r="BL142" s="17" t="s">
        <v>144</v>
      </c>
      <c r="BM142" s="214" t="s">
        <v>1105</v>
      </c>
    </row>
    <row r="143" spans="1:65" s="2" customFormat="1" ht="16.5" customHeight="1">
      <c r="A143" s="34"/>
      <c r="B143" s="35"/>
      <c r="C143" s="202" t="s">
        <v>175</v>
      </c>
      <c r="D143" s="202" t="s">
        <v>146</v>
      </c>
      <c r="E143" s="203" t="s">
        <v>1106</v>
      </c>
      <c r="F143" s="204" t="s">
        <v>1107</v>
      </c>
      <c r="G143" s="205" t="s">
        <v>187</v>
      </c>
      <c r="H143" s="206">
        <v>48</v>
      </c>
      <c r="I143" s="207"/>
      <c r="J143" s="208">
        <f>ROUND(I143*H143,2)</f>
        <v>0</v>
      </c>
      <c r="K143" s="209"/>
      <c r="L143" s="39"/>
      <c r="M143" s="210" t="s">
        <v>1</v>
      </c>
      <c r="N143" s="211" t="s">
        <v>43</v>
      </c>
      <c r="O143" s="71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144</v>
      </c>
      <c r="AT143" s="214" t="s">
        <v>146</v>
      </c>
      <c r="AU143" s="214" t="s">
        <v>88</v>
      </c>
      <c r="AY143" s="17" t="s">
        <v>145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86</v>
      </c>
      <c r="BK143" s="215">
        <f>ROUND(I143*H143,2)</f>
        <v>0</v>
      </c>
      <c r="BL143" s="17" t="s">
        <v>144</v>
      </c>
      <c r="BM143" s="214" t="s">
        <v>1108</v>
      </c>
    </row>
    <row r="144" spans="1:65" s="12" customFormat="1" ht="22.9" customHeight="1">
      <c r="B144" s="188"/>
      <c r="C144" s="189"/>
      <c r="D144" s="190" t="s">
        <v>77</v>
      </c>
      <c r="E144" s="220" t="s">
        <v>88</v>
      </c>
      <c r="F144" s="220" t="s">
        <v>1109</v>
      </c>
      <c r="G144" s="189"/>
      <c r="H144" s="189"/>
      <c r="I144" s="192"/>
      <c r="J144" s="221">
        <f>BK144</f>
        <v>0</v>
      </c>
      <c r="K144" s="189"/>
      <c r="L144" s="194"/>
      <c r="M144" s="195"/>
      <c r="N144" s="196"/>
      <c r="O144" s="196"/>
      <c r="P144" s="197">
        <f>SUM(P145:P148)</f>
        <v>0</v>
      </c>
      <c r="Q144" s="196"/>
      <c r="R144" s="197">
        <f>SUM(R145:R148)</f>
        <v>3.0141479999999996</v>
      </c>
      <c r="S144" s="196"/>
      <c r="T144" s="198">
        <f>SUM(T145:T148)</f>
        <v>0</v>
      </c>
      <c r="AR144" s="199" t="s">
        <v>86</v>
      </c>
      <c r="AT144" s="200" t="s">
        <v>77</v>
      </c>
      <c r="AU144" s="200" t="s">
        <v>86</v>
      </c>
      <c r="AY144" s="199" t="s">
        <v>145</v>
      </c>
      <c r="BK144" s="201">
        <f>SUM(BK145:BK148)</f>
        <v>0</v>
      </c>
    </row>
    <row r="145" spans="1:65" s="2" customFormat="1" ht="21.75" customHeight="1">
      <c r="A145" s="34"/>
      <c r="B145" s="35"/>
      <c r="C145" s="202" t="s">
        <v>180</v>
      </c>
      <c r="D145" s="202" t="s">
        <v>146</v>
      </c>
      <c r="E145" s="203" t="s">
        <v>1110</v>
      </c>
      <c r="F145" s="204" t="s">
        <v>1111</v>
      </c>
      <c r="G145" s="205" t="s">
        <v>158</v>
      </c>
      <c r="H145" s="206">
        <v>1.2</v>
      </c>
      <c r="I145" s="207"/>
      <c r="J145" s="208">
        <f>ROUND(I145*H145,2)</f>
        <v>0</v>
      </c>
      <c r="K145" s="209"/>
      <c r="L145" s="39"/>
      <c r="M145" s="210" t="s">
        <v>1</v>
      </c>
      <c r="N145" s="211" t="s">
        <v>43</v>
      </c>
      <c r="O145" s="71"/>
      <c r="P145" s="212">
        <f>O145*H145</f>
        <v>0</v>
      </c>
      <c r="Q145" s="212">
        <v>2.45329</v>
      </c>
      <c r="R145" s="212">
        <f>Q145*H145</f>
        <v>2.9439479999999998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144</v>
      </c>
      <c r="AT145" s="214" t="s">
        <v>146</v>
      </c>
      <c r="AU145" s="214" t="s">
        <v>88</v>
      </c>
      <c r="AY145" s="17" t="s">
        <v>145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86</v>
      </c>
      <c r="BK145" s="215">
        <f>ROUND(I145*H145,2)</f>
        <v>0</v>
      </c>
      <c r="BL145" s="17" t="s">
        <v>144</v>
      </c>
      <c r="BM145" s="214" t="s">
        <v>1112</v>
      </c>
    </row>
    <row r="146" spans="1:65" s="13" customFormat="1" ht="11.25">
      <c r="B146" s="222"/>
      <c r="C146" s="223"/>
      <c r="D146" s="216" t="s">
        <v>160</v>
      </c>
      <c r="E146" s="224" t="s">
        <v>1</v>
      </c>
      <c r="F146" s="225" t="s">
        <v>1113</v>
      </c>
      <c r="G146" s="223"/>
      <c r="H146" s="226">
        <v>1.2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160</v>
      </c>
      <c r="AU146" s="232" t="s">
        <v>88</v>
      </c>
      <c r="AV146" s="13" t="s">
        <v>88</v>
      </c>
      <c r="AW146" s="13" t="s">
        <v>34</v>
      </c>
      <c r="AX146" s="13" t="s">
        <v>86</v>
      </c>
      <c r="AY146" s="232" t="s">
        <v>145</v>
      </c>
    </row>
    <row r="147" spans="1:65" s="2" customFormat="1" ht="16.5" customHeight="1">
      <c r="A147" s="34"/>
      <c r="B147" s="35"/>
      <c r="C147" s="202" t="s">
        <v>184</v>
      </c>
      <c r="D147" s="202" t="s">
        <v>146</v>
      </c>
      <c r="E147" s="203" t="s">
        <v>1114</v>
      </c>
      <c r="F147" s="204" t="s">
        <v>1115</v>
      </c>
      <c r="G147" s="205" t="s">
        <v>187</v>
      </c>
      <c r="H147" s="206">
        <v>2</v>
      </c>
      <c r="I147" s="207"/>
      <c r="J147" s="208">
        <f>ROUND(I147*H147,2)</f>
        <v>0</v>
      </c>
      <c r="K147" s="209"/>
      <c r="L147" s="39"/>
      <c r="M147" s="210" t="s">
        <v>1</v>
      </c>
      <c r="N147" s="211" t="s">
        <v>43</v>
      </c>
      <c r="O147" s="71"/>
      <c r="P147" s="212">
        <f>O147*H147</f>
        <v>0</v>
      </c>
      <c r="Q147" s="212">
        <v>3.5099999999999999E-2</v>
      </c>
      <c r="R147" s="212">
        <f>Q147*H147</f>
        <v>7.0199999999999999E-2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144</v>
      </c>
      <c r="AT147" s="214" t="s">
        <v>146</v>
      </c>
      <c r="AU147" s="214" t="s">
        <v>88</v>
      </c>
      <c r="AY147" s="17" t="s">
        <v>145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86</v>
      </c>
      <c r="BK147" s="215">
        <f>ROUND(I147*H147,2)</f>
        <v>0</v>
      </c>
      <c r="BL147" s="17" t="s">
        <v>144</v>
      </c>
      <c r="BM147" s="214" t="s">
        <v>1116</v>
      </c>
    </row>
    <row r="148" spans="1:65" s="13" customFormat="1" ht="11.25">
      <c r="B148" s="222"/>
      <c r="C148" s="223"/>
      <c r="D148" s="216" t="s">
        <v>160</v>
      </c>
      <c r="E148" s="224" t="s">
        <v>1</v>
      </c>
      <c r="F148" s="225" t="s">
        <v>1117</v>
      </c>
      <c r="G148" s="223"/>
      <c r="H148" s="226">
        <v>2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160</v>
      </c>
      <c r="AU148" s="232" t="s">
        <v>88</v>
      </c>
      <c r="AV148" s="13" t="s">
        <v>88</v>
      </c>
      <c r="AW148" s="13" t="s">
        <v>34</v>
      </c>
      <c r="AX148" s="13" t="s">
        <v>86</v>
      </c>
      <c r="AY148" s="232" t="s">
        <v>145</v>
      </c>
    </row>
    <row r="149" spans="1:65" s="12" customFormat="1" ht="22.9" customHeight="1">
      <c r="B149" s="188"/>
      <c r="C149" s="189"/>
      <c r="D149" s="190" t="s">
        <v>77</v>
      </c>
      <c r="E149" s="220" t="s">
        <v>175</v>
      </c>
      <c r="F149" s="220" t="s">
        <v>1118</v>
      </c>
      <c r="G149" s="189"/>
      <c r="H149" s="189"/>
      <c r="I149" s="192"/>
      <c r="J149" s="221">
        <f>BK149</f>
        <v>0</v>
      </c>
      <c r="K149" s="189"/>
      <c r="L149" s="194"/>
      <c r="M149" s="195"/>
      <c r="N149" s="196"/>
      <c r="O149" s="196"/>
      <c r="P149" s="197">
        <f>SUM(P150:P155)</f>
        <v>0</v>
      </c>
      <c r="Q149" s="196"/>
      <c r="R149" s="197">
        <f>SUM(R150:R155)</f>
        <v>40.109400000000001</v>
      </c>
      <c r="S149" s="196"/>
      <c r="T149" s="198">
        <f>SUM(T150:T155)</f>
        <v>0</v>
      </c>
      <c r="AR149" s="199" t="s">
        <v>86</v>
      </c>
      <c r="AT149" s="200" t="s">
        <v>77</v>
      </c>
      <c r="AU149" s="200" t="s">
        <v>86</v>
      </c>
      <c r="AY149" s="199" t="s">
        <v>145</v>
      </c>
      <c r="BK149" s="201">
        <f>SUM(BK150:BK155)</f>
        <v>0</v>
      </c>
    </row>
    <row r="150" spans="1:65" s="2" customFormat="1" ht="21.75" customHeight="1">
      <c r="A150" s="34"/>
      <c r="B150" s="35"/>
      <c r="C150" s="202" t="s">
        <v>192</v>
      </c>
      <c r="D150" s="202" t="s">
        <v>146</v>
      </c>
      <c r="E150" s="203" t="s">
        <v>1119</v>
      </c>
      <c r="F150" s="204" t="s">
        <v>1120</v>
      </c>
      <c r="G150" s="205" t="s">
        <v>187</v>
      </c>
      <c r="H150" s="206">
        <v>48</v>
      </c>
      <c r="I150" s="207"/>
      <c r="J150" s="208">
        <f>ROUND(I150*H150,2)</f>
        <v>0</v>
      </c>
      <c r="K150" s="209"/>
      <c r="L150" s="39"/>
      <c r="M150" s="210" t="s">
        <v>1</v>
      </c>
      <c r="N150" s="211" t="s">
        <v>43</v>
      </c>
      <c r="O150" s="71"/>
      <c r="P150" s="212">
        <f>O150*H150</f>
        <v>0</v>
      </c>
      <c r="Q150" s="212">
        <v>0.39600000000000002</v>
      </c>
      <c r="R150" s="212">
        <f>Q150*H150</f>
        <v>19.008000000000003</v>
      </c>
      <c r="S150" s="212">
        <v>0</v>
      </c>
      <c r="T150" s="21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144</v>
      </c>
      <c r="AT150" s="214" t="s">
        <v>146</v>
      </c>
      <c r="AU150" s="214" t="s">
        <v>88</v>
      </c>
      <c r="AY150" s="17" t="s">
        <v>145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86</v>
      </c>
      <c r="BK150" s="215">
        <f>ROUND(I150*H150,2)</f>
        <v>0</v>
      </c>
      <c r="BL150" s="17" t="s">
        <v>144</v>
      </c>
      <c r="BM150" s="214" t="s">
        <v>1121</v>
      </c>
    </row>
    <row r="151" spans="1:65" s="2" customFormat="1" ht="21.75" customHeight="1">
      <c r="A151" s="34"/>
      <c r="B151" s="35"/>
      <c r="C151" s="202" t="s">
        <v>169</v>
      </c>
      <c r="D151" s="202" t="s">
        <v>146</v>
      </c>
      <c r="E151" s="203" t="s">
        <v>1122</v>
      </c>
      <c r="F151" s="204" t="s">
        <v>1123</v>
      </c>
      <c r="G151" s="205" t="s">
        <v>187</v>
      </c>
      <c r="H151" s="206">
        <v>48</v>
      </c>
      <c r="I151" s="207"/>
      <c r="J151" s="208">
        <f>ROUND(I151*H151,2)</f>
        <v>0</v>
      </c>
      <c r="K151" s="209"/>
      <c r="L151" s="39"/>
      <c r="M151" s="210" t="s">
        <v>1</v>
      </c>
      <c r="N151" s="211" t="s">
        <v>43</v>
      </c>
      <c r="O151" s="71"/>
      <c r="P151" s="212">
        <f>O151*H151</f>
        <v>0</v>
      </c>
      <c r="Q151" s="212">
        <v>0.19694999999999999</v>
      </c>
      <c r="R151" s="212">
        <f>Q151*H151</f>
        <v>9.4535999999999998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144</v>
      </c>
      <c r="AT151" s="214" t="s">
        <v>146</v>
      </c>
      <c r="AU151" s="214" t="s">
        <v>88</v>
      </c>
      <c r="AY151" s="17" t="s">
        <v>145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86</v>
      </c>
      <c r="BK151" s="215">
        <f>ROUND(I151*H151,2)</f>
        <v>0</v>
      </c>
      <c r="BL151" s="17" t="s">
        <v>144</v>
      </c>
      <c r="BM151" s="214" t="s">
        <v>1124</v>
      </c>
    </row>
    <row r="152" spans="1:65" s="2" customFormat="1" ht="21.75" customHeight="1">
      <c r="A152" s="34"/>
      <c r="B152" s="35"/>
      <c r="C152" s="202" t="s">
        <v>200</v>
      </c>
      <c r="D152" s="202" t="s">
        <v>146</v>
      </c>
      <c r="E152" s="203" t="s">
        <v>1125</v>
      </c>
      <c r="F152" s="204" t="s">
        <v>1126</v>
      </c>
      <c r="G152" s="205" t="s">
        <v>187</v>
      </c>
      <c r="H152" s="206">
        <v>48</v>
      </c>
      <c r="I152" s="207"/>
      <c r="J152" s="208">
        <f>ROUND(I152*H152,2)</f>
        <v>0</v>
      </c>
      <c r="K152" s="209"/>
      <c r="L152" s="39"/>
      <c r="M152" s="210" t="s">
        <v>1</v>
      </c>
      <c r="N152" s="211" t="s">
        <v>43</v>
      </c>
      <c r="O152" s="71"/>
      <c r="P152" s="212">
        <f>O152*H152</f>
        <v>0</v>
      </c>
      <c r="Q152" s="212">
        <v>0.14610000000000001</v>
      </c>
      <c r="R152" s="212">
        <f>Q152*H152</f>
        <v>7.0128000000000004</v>
      </c>
      <c r="S152" s="212">
        <v>0</v>
      </c>
      <c r="T152" s="21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144</v>
      </c>
      <c r="AT152" s="214" t="s">
        <v>146</v>
      </c>
      <c r="AU152" s="214" t="s">
        <v>88</v>
      </c>
      <c r="AY152" s="17" t="s">
        <v>145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86</v>
      </c>
      <c r="BK152" s="215">
        <f>ROUND(I152*H152,2)</f>
        <v>0</v>
      </c>
      <c r="BL152" s="17" t="s">
        <v>144</v>
      </c>
      <c r="BM152" s="214" t="s">
        <v>1127</v>
      </c>
    </row>
    <row r="153" spans="1:65" s="2" customFormat="1" ht="21.75" customHeight="1">
      <c r="A153" s="34"/>
      <c r="B153" s="35"/>
      <c r="C153" s="244" t="s">
        <v>205</v>
      </c>
      <c r="D153" s="244" t="s">
        <v>237</v>
      </c>
      <c r="E153" s="245" t="s">
        <v>1128</v>
      </c>
      <c r="F153" s="246" t="s">
        <v>1129</v>
      </c>
      <c r="G153" s="247" t="s">
        <v>187</v>
      </c>
      <c r="H153" s="248">
        <v>49.44</v>
      </c>
      <c r="I153" s="249"/>
      <c r="J153" s="250">
        <f>ROUND(I153*H153,2)</f>
        <v>0</v>
      </c>
      <c r="K153" s="251"/>
      <c r="L153" s="252"/>
      <c r="M153" s="253" t="s">
        <v>1</v>
      </c>
      <c r="N153" s="254" t="s">
        <v>43</v>
      </c>
      <c r="O153" s="71"/>
      <c r="P153" s="212">
        <f>O153*H153</f>
        <v>0</v>
      </c>
      <c r="Q153" s="212">
        <v>9.375E-2</v>
      </c>
      <c r="R153" s="212">
        <f>Q153*H153</f>
        <v>4.6349999999999998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192</v>
      </c>
      <c r="AT153" s="214" t="s">
        <v>237</v>
      </c>
      <c r="AU153" s="214" t="s">
        <v>88</v>
      </c>
      <c r="AY153" s="17" t="s">
        <v>145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86</v>
      </c>
      <c r="BK153" s="215">
        <f>ROUND(I153*H153,2)</f>
        <v>0</v>
      </c>
      <c r="BL153" s="17" t="s">
        <v>144</v>
      </c>
      <c r="BM153" s="214" t="s">
        <v>1130</v>
      </c>
    </row>
    <row r="154" spans="1:65" s="2" customFormat="1" ht="136.5">
      <c r="A154" s="34"/>
      <c r="B154" s="35"/>
      <c r="C154" s="36"/>
      <c r="D154" s="216" t="s">
        <v>150</v>
      </c>
      <c r="E154" s="36"/>
      <c r="F154" s="217" t="s">
        <v>1131</v>
      </c>
      <c r="G154" s="36"/>
      <c r="H154" s="36"/>
      <c r="I154" s="115"/>
      <c r="J154" s="36"/>
      <c r="K154" s="36"/>
      <c r="L154" s="39"/>
      <c r="M154" s="218"/>
      <c r="N154" s="219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150</v>
      </c>
      <c r="AU154" s="17" t="s">
        <v>88</v>
      </c>
    </row>
    <row r="155" spans="1:65" s="13" customFormat="1" ht="11.25">
      <c r="B155" s="222"/>
      <c r="C155" s="223"/>
      <c r="D155" s="216" t="s">
        <v>160</v>
      </c>
      <c r="E155" s="223"/>
      <c r="F155" s="225" t="s">
        <v>1132</v>
      </c>
      <c r="G155" s="223"/>
      <c r="H155" s="226">
        <v>49.44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160</v>
      </c>
      <c r="AU155" s="232" t="s">
        <v>88</v>
      </c>
      <c r="AV155" s="13" t="s">
        <v>88</v>
      </c>
      <c r="AW155" s="13" t="s">
        <v>4</v>
      </c>
      <c r="AX155" s="13" t="s">
        <v>86</v>
      </c>
      <c r="AY155" s="232" t="s">
        <v>145</v>
      </c>
    </row>
    <row r="156" spans="1:65" s="12" customFormat="1" ht="22.9" customHeight="1">
      <c r="B156" s="188"/>
      <c r="C156" s="189"/>
      <c r="D156" s="190" t="s">
        <v>77</v>
      </c>
      <c r="E156" s="220" t="s">
        <v>180</v>
      </c>
      <c r="F156" s="220" t="s">
        <v>567</v>
      </c>
      <c r="G156" s="189"/>
      <c r="H156" s="189"/>
      <c r="I156" s="192"/>
      <c r="J156" s="221">
        <f>BK156</f>
        <v>0</v>
      </c>
      <c r="K156" s="189"/>
      <c r="L156" s="194"/>
      <c r="M156" s="195"/>
      <c r="N156" s="196"/>
      <c r="O156" s="196"/>
      <c r="P156" s="197">
        <f>SUM(P157:P160)</f>
        <v>0</v>
      </c>
      <c r="Q156" s="196"/>
      <c r="R156" s="197">
        <f>SUM(R157:R160)</f>
        <v>3.9068999999999998</v>
      </c>
      <c r="S156" s="196"/>
      <c r="T156" s="198">
        <f>SUM(T157:T160)</f>
        <v>0</v>
      </c>
      <c r="AR156" s="199" t="s">
        <v>86</v>
      </c>
      <c r="AT156" s="200" t="s">
        <v>77</v>
      </c>
      <c r="AU156" s="200" t="s">
        <v>86</v>
      </c>
      <c r="AY156" s="199" t="s">
        <v>145</v>
      </c>
      <c r="BK156" s="201">
        <f>SUM(BK157:BK160)</f>
        <v>0</v>
      </c>
    </row>
    <row r="157" spans="1:65" s="2" customFormat="1" ht="21.75" customHeight="1">
      <c r="A157" s="34"/>
      <c r="B157" s="35"/>
      <c r="C157" s="202" t="s">
        <v>210</v>
      </c>
      <c r="D157" s="202" t="s">
        <v>146</v>
      </c>
      <c r="E157" s="203" t="s">
        <v>1133</v>
      </c>
      <c r="F157" s="204" t="s">
        <v>1134</v>
      </c>
      <c r="G157" s="205" t="s">
        <v>251</v>
      </c>
      <c r="H157" s="206">
        <v>15</v>
      </c>
      <c r="I157" s="207"/>
      <c r="J157" s="208">
        <f>ROUND(I157*H157,2)</f>
        <v>0</v>
      </c>
      <c r="K157" s="209"/>
      <c r="L157" s="39"/>
      <c r="M157" s="210" t="s">
        <v>1</v>
      </c>
      <c r="N157" s="211" t="s">
        <v>43</v>
      </c>
      <c r="O157" s="71"/>
      <c r="P157" s="212">
        <f>O157*H157</f>
        <v>0</v>
      </c>
      <c r="Q157" s="212">
        <v>0.15540000000000001</v>
      </c>
      <c r="R157" s="212">
        <f>Q157*H157</f>
        <v>2.331</v>
      </c>
      <c r="S157" s="212">
        <v>0</v>
      </c>
      <c r="T157" s="21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144</v>
      </c>
      <c r="AT157" s="214" t="s">
        <v>146</v>
      </c>
      <c r="AU157" s="214" t="s">
        <v>88</v>
      </c>
      <c r="AY157" s="17" t="s">
        <v>145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86</v>
      </c>
      <c r="BK157" s="215">
        <f>ROUND(I157*H157,2)</f>
        <v>0</v>
      </c>
      <c r="BL157" s="17" t="s">
        <v>144</v>
      </c>
      <c r="BM157" s="214" t="s">
        <v>1135</v>
      </c>
    </row>
    <row r="158" spans="1:65" s="2" customFormat="1" ht="16.5" customHeight="1">
      <c r="A158" s="34"/>
      <c r="B158" s="35"/>
      <c r="C158" s="244" t="s">
        <v>214</v>
      </c>
      <c r="D158" s="244" t="s">
        <v>237</v>
      </c>
      <c r="E158" s="245" t="s">
        <v>1136</v>
      </c>
      <c r="F158" s="246" t="s">
        <v>1137</v>
      </c>
      <c r="G158" s="247" t="s">
        <v>251</v>
      </c>
      <c r="H158" s="248">
        <v>15.45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43</v>
      </c>
      <c r="O158" s="71"/>
      <c r="P158" s="212">
        <f>O158*H158</f>
        <v>0</v>
      </c>
      <c r="Q158" s="212">
        <v>0.10199999999999999</v>
      </c>
      <c r="R158" s="212">
        <f>Q158*H158</f>
        <v>1.5758999999999999</v>
      </c>
      <c r="S158" s="212">
        <v>0</v>
      </c>
      <c r="T158" s="21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192</v>
      </c>
      <c r="AT158" s="214" t="s">
        <v>237</v>
      </c>
      <c r="AU158" s="214" t="s">
        <v>88</v>
      </c>
      <c r="AY158" s="17" t="s">
        <v>145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7" t="s">
        <v>86</v>
      </c>
      <c r="BK158" s="215">
        <f>ROUND(I158*H158,2)</f>
        <v>0</v>
      </c>
      <c r="BL158" s="17" t="s">
        <v>144</v>
      </c>
      <c r="BM158" s="214" t="s">
        <v>1138</v>
      </c>
    </row>
    <row r="159" spans="1:65" s="13" customFormat="1" ht="11.25">
      <c r="B159" s="222"/>
      <c r="C159" s="223"/>
      <c r="D159" s="216" t="s">
        <v>160</v>
      </c>
      <c r="E159" s="223"/>
      <c r="F159" s="225" t="s">
        <v>1139</v>
      </c>
      <c r="G159" s="223"/>
      <c r="H159" s="226">
        <v>15.45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160</v>
      </c>
      <c r="AU159" s="232" t="s">
        <v>88</v>
      </c>
      <c r="AV159" s="13" t="s">
        <v>88</v>
      </c>
      <c r="AW159" s="13" t="s">
        <v>4</v>
      </c>
      <c r="AX159" s="13" t="s">
        <v>86</v>
      </c>
      <c r="AY159" s="232" t="s">
        <v>145</v>
      </c>
    </row>
    <row r="160" spans="1:65" s="2" customFormat="1" ht="21.75" customHeight="1">
      <c r="A160" s="34"/>
      <c r="B160" s="35"/>
      <c r="C160" s="202" t="s">
        <v>218</v>
      </c>
      <c r="D160" s="202" t="s">
        <v>146</v>
      </c>
      <c r="E160" s="203" t="s">
        <v>662</v>
      </c>
      <c r="F160" s="204" t="s">
        <v>663</v>
      </c>
      <c r="G160" s="205" t="s">
        <v>251</v>
      </c>
      <c r="H160" s="206">
        <v>15</v>
      </c>
      <c r="I160" s="207"/>
      <c r="J160" s="208">
        <f>ROUND(I160*H160,2)</f>
        <v>0</v>
      </c>
      <c r="K160" s="209"/>
      <c r="L160" s="39"/>
      <c r="M160" s="210" t="s">
        <v>1</v>
      </c>
      <c r="N160" s="211" t="s">
        <v>43</v>
      </c>
      <c r="O160" s="71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4" t="s">
        <v>144</v>
      </c>
      <c r="AT160" s="214" t="s">
        <v>146</v>
      </c>
      <c r="AU160" s="214" t="s">
        <v>88</v>
      </c>
      <c r="AY160" s="17" t="s">
        <v>145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7" t="s">
        <v>86</v>
      </c>
      <c r="BK160" s="215">
        <f>ROUND(I160*H160,2)</f>
        <v>0</v>
      </c>
      <c r="BL160" s="17" t="s">
        <v>144</v>
      </c>
      <c r="BM160" s="214" t="s">
        <v>1140</v>
      </c>
    </row>
    <row r="161" spans="1:65" s="12" customFormat="1" ht="22.9" customHeight="1">
      <c r="B161" s="188"/>
      <c r="C161" s="189"/>
      <c r="D161" s="190" t="s">
        <v>77</v>
      </c>
      <c r="E161" s="220" t="s">
        <v>192</v>
      </c>
      <c r="F161" s="220" t="s">
        <v>630</v>
      </c>
      <c r="G161" s="189"/>
      <c r="H161" s="189"/>
      <c r="I161" s="192"/>
      <c r="J161" s="221">
        <f>BK161</f>
        <v>0</v>
      </c>
      <c r="K161" s="189"/>
      <c r="L161" s="194"/>
      <c r="M161" s="195"/>
      <c r="N161" s="196"/>
      <c r="O161" s="196"/>
      <c r="P161" s="197">
        <f>SUM(P162:P166)</f>
        <v>0</v>
      </c>
      <c r="Q161" s="196"/>
      <c r="R161" s="197">
        <f>SUM(R162:R166)</f>
        <v>1.1000000000000001E-3</v>
      </c>
      <c r="S161" s="196"/>
      <c r="T161" s="198">
        <f>SUM(T162:T166)</f>
        <v>5.7599999999999998E-2</v>
      </c>
      <c r="AR161" s="199" t="s">
        <v>86</v>
      </c>
      <c r="AT161" s="200" t="s">
        <v>77</v>
      </c>
      <c r="AU161" s="200" t="s">
        <v>86</v>
      </c>
      <c r="AY161" s="199" t="s">
        <v>145</v>
      </c>
      <c r="BK161" s="201">
        <f>SUM(BK162:BK166)</f>
        <v>0</v>
      </c>
    </row>
    <row r="162" spans="1:65" s="2" customFormat="1" ht="16.5" customHeight="1">
      <c r="A162" s="34"/>
      <c r="B162" s="35"/>
      <c r="C162" s="202" t="s">
        <v>8</v>
      </c>
      <c r="D162" s="202" t="s">
        <v>146</v>
      </c>
      <c r="E162" s="203" t="s">
        <v>1141</v>
      </c>
      <c r="F162" s="204" t="s">
        <v>1142</v>
      </c>
      <c r="G162" s="205" t="s">
        <v>251</v>
      </c>
      <c r="H162" s="206">
        <v>1.5</v>
      </c>
      <c r="I162" s="207"/>
      <c r="J162" s="208">
        <f>ROUND(I162*H162,2)</f>
        <v>0</v>
      </c>
      <c r="K162" s="209"/>
      <c r="L162" s="39"/>
      <c r="M162" s="210" t="s">
        <v>1</v>
      </c>
      <c r="N162" s="211" t="s">
        <v>43</v>
      </c>
      <c r="O162" s="71"/>
      <c r="P162" s="212">
        <f>O162*H162</f>
        <v>0</v>
      </c>
      <c r="Q162" s="212">
        <v>0</v>
      </c>
      <c r="R162" s="212">
        <f>Q162*H162</f>
        <v>0</v>
      </c>
      <c r="S162" s="212">
        <v>1.4919999999999999E-2</v>
      </c>
      <c r="T162" s="213">
        <f>S162*H162</f>
        <v>2.2379999999999997E-2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144</v>
      </c>
      <c r="AT162" s="214" t="s">
        <v>146</v>
      </c>
      <c r="AU162" s="214" t="s">
        <v>88</v>
      </c>
      <c r="AY162" s="17" t="s">
        <v>145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86</v>
      </c>
      <c r="BK162" s="215">
        <f>ROUND(I162*H162,2)</f>
        <v>0</v>
      </c>
      <c r="BL162" s="17" t="s">
        <v>144</v>
      </c>
      <c r="BM162" s="214" t="s">
        <v>1143</v>
      </c>
    </row>
    <row r="163" spans="1:65" s="2" customFormat="1" ht="16.5" customHeight="1">
      <c r="A163" s="34"/>
      <c r="B163" s="35"/>
      <c r="C163" s="202" t="s">
        <v>232</v>
      </c>
      <c r="D163" s="202" t="s">
        <v>146</v>
      </c>
      <c r="E163" s="203" t="s">
        <v>631</v>
      </c>
      <c r="F163" s="204" t="s">
        <v>632</v>
      </c>
      <c r="G163" s="205" t="s">
        <v>167</v>
      </c>
      <c r="H163" s="206">
        <v>1</v>
      </c>
      <c r="I163" s="207"/>
      <c r="J163" s="208">
        <f>ROUND(I163*H163,2)</f>
        <v>0</v>
      </c>
      <c r="K163" s="209"/>
      <c r="L163" s="39"/>
      <c r="M163" s="210" t="s">
        <v>1</v>
      </c>
      <c r="N163" s="211" t="s">
        <v>43</v>
      </c>
      <c r="O163" s="71"/>
      <c r="P163" s="212">
        <f>O163*H163</f>
        <v>0</v>
      </c>
      <c r="Q163" s="212">
        <v>0</v>
      </c>
      <c r="R163" s="212">
        <f>Q163*H163</f>
        <v>0</v>
      </c>
      <c r="S163" s="212">
        <v>3.5220000000000001E-2</v>
      </c>
      <c r="T163" s="213">
        <f>S163*H163</f>
        <v>3.5220000000000001E-2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144</v>
      </c>
      <c r="AT163" s="214" t="s">
        <v>146</v>
      </c>
      <c r="AU163" s="214" t="s">
        <v>88</v>
      </c>
      <c r="AY163" s="17" t="s">
        <v>145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86</v>
      </c>
      <c r="BK163" s="215">
        <f>ROUND(I163*H163,2)</f>
        <v>0</v>
      </c>
      <c r="BL163" s="17" t="s">
        <v>144</v>
      </c>
      <c r="BM163" s="214" t="s">
        <v>1144</v>
      </c>
    </row>
    <row r="164" spans="1:65" s="2" customFormat="1" ht="21.75" customHeight="1">
      <c r="A164" s="34"/>
      <c r="B164" s="35"/>
      <c r="C164" s="202" t="s">
        <v>236</v>
      </c>
      <c r="D164" s="202" t="s">
        <v>146</v>
      </c>
      <c r="E164" s="203" t="s">
        <v>634</v>
      </c>
      <c r="F164" s="204" t="s">
        <v>635</v>
      </c>
      <c r="G164" s="205" t="s">
        <v>167</v>
      </c>
      <c r="H164" s="206">
        <v>1</v>
      </c>
      <c r="I164" s="207"/>
      <c r="J164" s="208">
        <f>ROUND(I164*H164,2)</f>
        <v>0</v>
      </c>
      <c r="K164" s="209"/>
      <c r="L164" s="39"/>
      <c r="M164" s="210" t="s">
        <v>1</v>
      </c>
      <c r="N164" s="211" t="s">
        <v>43</v>
      </c>
      <c r="O164" s="71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232</v>
      </c>
      <c r="AT164" s="214" t="s">
        <v>146</v>
      </c>
      <c r="AU164" s="214" t="s">
        <v>88</v>
      </c>
      <c r="AY164" s="17" t="s">
        <v>145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86</v>
      </c>
      <c r="BK164" s="215">
        <f>ROUND(I164*H164,2)</f>
        <v>0</v>
      </c>
      <c r="BL164" s="17" t="s">
        <v>232</v>
      </c>
      <c r="BM164" s="214" t="s">
        <v>1145</v>
      </c>
    </row>
    <row r="165" spans="1:65" s="2" customFormat="1" ht="16.5" customHeight="1">
      <c r="A165" s="34"/>
      <c r="B165" s="35"/>
      <c r="C165" s="202" t="s">
        <v>242</v>
      </c>
      <c r="D165" s="202" t="s">
        <v>146</v>
      </c>
      <c r="E165" s="203" t="s">
        <v>637</v>
      </c>
      <c r="F165" s="204" t="s">
        <v>638</v>
      </c>
      <c r="G165" s="205" t="s">
        <v>167</v>
      </c>
      <c r="H165" s="206">
        <v>1</v>
      </c>
      <c r="I165" s="207"/>
      <c r="J165" s="208">
        <f>ROUND(I165*H165,2)</f>
        <v>0</v>
      </c>
      <c r="K165" s="209"/>
      <c r="L165" s="39"/>
      <c r="M165" s="210" t="s">
        <v>1</v>
      </c>
      <c r="N165" s="211" t="s">
        <v>43</v>
      </c>
      <c r="O165" s="7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144</v>
      </c>
      <c r="AT165" s="214" t="s">
        <v>146</v>
      </c>
      <c r="AU165" s="214" t="s">
        <v>88</v>
      </c>
      <c r="AY165" s="17" t="s">
        <v>145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86</v>
      </c>
      <c r="BK165" s="215">
        <f>ROUND(I165*H165,2)</f>
        <v>0</v>
      </c>
      <c r="BL165" s="17" t="s">
        <v>144</v>
      </c>
      <c r="BM165" s="214" t="s">
        <v>1146</v>
      </c>
    </row>
    <row r="166" spans="1:65" s="2" customFormat="1" ht="21.75" customHeight="1">
      <c r="A166" s="34"/>
      <c r="B166" s="35"/>
      <c r="C166" s="244" t="s">
        <v>248</v>
      </c>
      <c r="D166" s="244" t="s">
        <v>237</v>
      </c>
      <c r="E166" s="245" t="s">
        <v>640</v>
      </c>
      <c r="F166" s="246" t="s">
        <v>641</v>
      </c>
      <c r="G166" s="247" t="s">
        <v>167</v>
      </c>
      <c r="H166" s="248">
        <v>1</v>
      </c>
      <c r="I166" s="249"/>
      <c r="J166" s="250">
        <f>ROUND(I166*H166,2)</f>
        <v>0</v>
      </c>
      <c r="K166" s="251"/>
      <c r="L166" s="252"/>
      <c r="M166" s="253" t="s">
        <v>1</v>
      </c>
      <c r="N166" s="254" t="s">
        <v>43</v>
      </c>
      <c r="O166" s="71"/>
      <c r="P166" s="212">
        <f>O166*H166</f>
        <v>0</v>
      </c>
      <c r="Q166" s="212">
        <v>1.1000000000000001E-3</v>
      </c>
      <c r="R166" s="212">
        <f>Q166*H166</f>
        <v>1.1000000000000001E-3</v>
      </c>
      <c r="S166" s="212">
        <v>0</v>
      </c>
      <c r="T166" s="21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192</v>
      </c>
      <c r="AT166" s="214" t="s">
        <v>237</v>
      </c>
      <c r="AU166" s="214" t="s">
        <v>88</v>
      </c>
      <c r="AY166" s="17" t="s">
        <v>145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7" t="s">
        <v>86</v>
      </c>
      <c r="BK166" s="215">
        <f>ROUND(I166*H166,2)</f>
        <v>0</v>
      </c>
      <c r="BL166" s="17" t="s">
        <v>144</v>
      </c>
      <c r="BM166" s="214" t="s">
        <v>1147</v>
      </c>
    </row>
    <row r="167" spans="1:65" s="12" customFormat="1" ht="22.9" customHeight="1">
      <c r="B167" s="188"/>
      <c r="C167" s="189"/>
      <c r="D167" s="190" t="s">
        <v>77</v>
      </c>
      <c r="E167" s="220" t="s">
        <v>169</v>
      </c>
      <c r="F167" s="220" t="s">
        <v>170</v>
      </c>
      <c r="G167" s="189"/>
      <c r="H167" s="189"/>
      <c r="I167" s="192"/>
      <c r="J167" s="221">
        <f>BK167</f>
        <v>0</v>
      </c>
      <c r="K167" s="189"/>
      <c r="L167" s="194"/>
      <c r="M167" s="195"/>
      <c r="N167" s="196"/>
      <c r="O167" s="196"/>
      <c r="P167" s="197">
        <f>SUM(P168:P171)</f>
        <v>0</v>
      </c>
      <c r="Q167" s="196"/>
      <c r="R167" s="197">
        <f>SUM(R168:R171)</f>
        <v>1.008E-2</v>
      </c>
      <c r="S167" s="196"/>
      <c r="T167" s="198">
        <f>SUM(T168:T171)</f>
        <v>9.7949999999999999</v>
      </c>
      <c r="AR167" s="199" t="s">
        <v>86</v>
      </c>
      <c r="AT167" s="200" t="s">
        <v>77</v>
      </c>
      <c r="AU167" s="200" t="s">
        <v>86</v>
      </c>
      <c r="AY167" s="199" t="s">
        <v>145</v>
      </c>
      <c r="BK167" s="201">
        <f>SUM(BK168:BK171)</f>
        <v>0</v>
      </c>
    </row>
    <row r="168" spans="1:65" s="2" customFormat="1" ht="16.5" customHeight="1">
      <c r="A168" s="34"/>
      <c r="B168" s="35"/>
      <c r="C168" s="202" t="s">
        <v>256</v>
      </c>
      <c r="D168" s="202" t="s">
        <v>146</v>
      </c>
      <c r="E168" s="203" t="s">
        <v>1148</v>
      </c>
      <c r="F168" s="204" t="s">
        <v>1149</v>
      </c>
      <c r="G168" s="205" t="s">
        <v>158</v>
      </c>
      <c r="H168" s="206">
        <v>1.2</v>
      </c>
      <c r="I168" s="207"/>
      <c r="J168" s="208">
        <f>ROUND(I168*H168,2)</f>
        <v>0</v>
      </c>
      <c r="K168" s="209"/>
      <c r="L168" s="39"/>
      <c r="M168" s="210" t="s">
        <v>1</v>
      </c>
      <c r="N168" s="211" t="s">
        <v>43</v>
      </c>
      <c r="O168" s="71"/>
      <c r="P168" s="212">
        <f>O168*H168</f>
        <v>0</v>
      </c>
      <c r="Q168" s="212">
        <v>0</v>
      </c>
      <c r="R168" s="212">
        <f>Q168*H168</f>
        <v>0</v>
      </c>
      <c r="S168" s="212">
        <v>2</v>
      </c>
      <c r="T168" s="213">
        <f>S168*H168</f>
        <v>2.4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4" t="s">
        <v>144</v>
      </c>
      <c r="AT168" s="214" t="s">
        <v>146</v>
      </c>
      <c r="AU168" s="214" t="s">
        <v>88</v>
      </c>
      <c r="AY168" s="17" t="s">
        <v>145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7" t="s">
        <v>86</v>
      </c>
      <c r="BK168" s="215">
        <f>ROUND(I168*H168,2)</f>
        <v>0</v>
      </c>
      <c r="BL168" s="17" t="s">
        <v>144</v>
      </c>
      <c r="BM168" s="214" t="s">
        <v>1150</v>
      </c>
    </row>
    <row r="169" spans="1:65" s="2" customFormat="1" ht="44.25" customHeight="1">
      <c r="A169" s="34"/>
      <c r="B169" s="35"/>
      <c r="C169" s="202" t="s">
        <v>7</v>
      </c>
      <c r="D169" s="202" t="s">
        <v>146</v>
      </c>
      <c r="E169" s="203" t="s">
        <v>1151</v>
      </c>
      <c r="F169" s="204" t="s">
        <v>1152</v>
      </c>
      <c r="G169" s="205" t="s">
        <v>187</v>
      </c>
      <c r="H169" s="206">
        <v>48</v>
      </c>
      <c r="I169" s="207"/>
      <c r="J169" s="208">
        <f>ROUND(I169*H169,2)</f>
        <v>0</v>
      </c>
      <c r="K169" s="209"/>
      <c r="L169" s="39"/>
      <c r="M169" s="210" t="s">
        <v>1</v>
      </c>
      <c r="N169" s="211" t="s">
        <v>43</v>
      </c>
      <c r="O169" s="71"/>
      <c r="P169" s="212">
        <f>O169*H169</f>
        <v>0</v>
      </c>
      <c r="Q169" s="212">
        <v>0</v>
      </c>
      <c r="R169" s="212">
        <f>Q169*H169</f>
        <v>0</v>
      </c>
      <c r="S169" s="212">
        <v>0.09</v>
      </c>
      <c r="T169" s="213">
        <f>S169*H169</f>
        <v>4.32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4" t="s">
        <v>144</v>
      </c>
      <c r="AT169" s="214" t="s">
        <v>146</v>
      </c>
      <c r="AU169" s="214" t="s">
        <v>88</v>
      </c>
      <c r="AY169" s="17" t="s">
        <v>145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7" t="s">
        <v>86</v>
      </c>
      <c r="BK169" s="215">
        <f>ROUND(I169*H169,2)</f>
        <v>0</v>
      </c>
      <c r="BL169" s="17" t="s">
        <v>144</v>
      </c>
      <c r="BM169" s="214" t="s">
        <v>1153</v>
      </c>
    </row>
    <row r="170" spans="1:65" s="2" customFormat="1" ht="16.5" customHeight="1">
      <c r="A170" s="34"/>
      <c r="B170" s="35"/>
      <c r="C170" s="202" t="s">
        <v>267</v>
      </c>
      <c r="D170" s="202" t="s">
        <v>146</v>
      </c>
      <c r="E170" s="203" t="s">
        <v>1154</v>
      </c>
      <c r="F170" s="204" t="s">
        <v>1155</v>
      </c>
      <c r="G170" s="205" t="s">
        <v>251</v>
      </c>
      <c r="H170" s="206">
        <v>15</v>
      </c>
      <c r="I170" s="207"/>
      <c r="J170" s="208">
        <f>ROUND(I170*H170,2)</f>
        <v>0</v>
      </c>
      <c r="K170" s="209"/>
      <c r="L170" s="39"/>
      <c r="M170" s="210" t="s">
        <v>1</v>
      </c>
      <c r="N170" s="211" t="s">
        <v>43</v>
      </c>
      <c r="O170" s="71"/>
      <c r="P170" s="212">
        <f>O170*H170</f>
        <v>0</v>
      </c>
      <c r="Q170" s="212">
        <v>0</v>
      </c>
      <c r="R170" s="212">
        <f>Q170*H170</f>
        <v>0</v>
      </c>
      <c r="S170" s="212">
        <v>0.20499999999999999</v>
      </c>
      <c r="T170" s="213">
        <f>S170*H170</f>
        <v>3.0749999999999997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144</v>
      </c>
      <c r="AT170" s="214" t="s">
        <v>146</v>
      </c>
      <c r="AU170" s="214" t="s">
        <v>88</v>
      </c>
      <c r="AY170" s="17" t="s">
        <v>145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7" t="s">
        <v>86</v>
      </c>
      <c r="BK170" s="215">
        <f>ROUND(I170*H170,2)</f>
        <v>0</v>
      </c>
      <c r="BL170" s="17" t="s">
        <v>144</v>
      </c>
      <c r="BM170" s="214" t="s">
        <v>1156</v>
      </c>
    </row>
    <row r="171" spans="1:65" s="2" customFormat="1" ht="21.75" customHeight="1">
      <c r="A171" s="34"/>
      <c r="B171" s="35"/>
      <c r="C171" s="202" t="s">
        <v>272</v>
      </c>
      <c r="D171" s="202" t="s">
        <v>146</v>
      </c>
      <c r="E171" s="203" t="s">
        <v>1157</v>
      </c>
      <c r="F171" s="204" t="s">
        <v>1158</v>
      </c>
      <c r="G171" s="205" t="s">
        <v>187</v>
      </c>
      <c r="H171" s="206">
        <v>48</v>
      </c>
      <c r="I171" s="207"/>
      <c r="J171" s="208">
        <f>ROUND(I171*H171,2)</f>
        <v>0</v>
      </c>
      <c r="K171" s="209"/>
      <c r="L171" s="39"/>
      <c r="M171" s="210" t="s">
        <v>1</v>
      </c>
      <c r="N171" s="211" t="s">
        <v>43</v>
      </c>
      <c r="O171" s="71"/>
      <c r="P171" s="212">
        <f>O171*H171</f>
        <v>0</v>
      </c>
      <c r="Q171" s="212">
        <v>2.1000000000000001E-4</v>
      </c>
      <c r="R171" s="212">
        <f>Q171*H171</f>
        <v>1.008E-2</v>
      </c>
      <c r="S171" s="212">
        <v>0</v>
      </c>
      <c r="T171" s="21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4" t="s">
        <v>144</v>
      </c>
      <c r="AT171" s="214" t="s">
        <v>146</v>
      </c>
      <c r="AU171" s="214" t="s">
        <v>88</v>
      </c>
      <c r="AY171" s="17" t="s">
        <v>145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7" t="s">
        <v>86</v>
      </c>
      <c r="BK171" s="215">
        <f>ROUND(I171*H171,2)</f>
        <v>0</v>
      </c>
      <c r="BL171" s="17" t="s">
        <v>144</v>
      </c>
      <c r="BM171" s="214" t="s">
        <v>1159</v>
      </c>
    </row>
    <row r="172" spans="1:65" s="12" customFormat="1" ht="22.9" customHeight="1">
      <c r="B172" s="188"/>
      <c r="C172" s="189"/>
      <c r="D172" s="190" t="s">
        <v>77</v>
      </c>
      <c r="E172" s="220" t="s">
        <v>190</v>
      </c>
      <c r="F172" s="220" t="s">
        <v>191</v>
      </c>
      <c r="G172" s="189"/>
      <c r="H172" s="189"/>
      <c r="I172" s="192"/>
      <c r="J172" s="221">
        <f>BK172</f>
        <v>0</v>
      </c>
      <c r="K172" s="189"/>
      <c r="L172" s="194"/>
      <c r="M172" s="195"/>
      <c r="N172" s="196"/>
      <c r="O172" s="196"/>
      <c r="P172" s="197">
        <f>SUM(P173:P187)</f>
        <v>0</v>
      </c>
      <c r="Q172" s="196"/>
      <c r="R172" s="197">
        <f>SUM(R173:R187)</f>
        <v>0</v>
      </c>
      <c r="S172" s="196"/>
      <c r="T172" s="198">
        <f>SUM(T173:T187)</f>
        <v>0</v>
      </c>
      <c r="AR172" s="199" t="s">
        <v>86</v>
      </c>
      <c r="AT172" s="200" t="s">
        <v>77</v>
      </c>
      <c r="AU172" s="200" t="s">
        <v>86</v>
      </c>
      <c r="AY172" s="199" t="s">
        <v>145</v>
      </c>
      <c r="BK172" s="201">
        <f>SUM(BK173:BK187)</f>
        <v>0</v>
      </c>
    </row>
    <row r="173" spans="1:65" s="2" customFormat="1" ht="21.75" customHeight="1">
      <c r="A173" s="34"/>
      <c r="B173" s="35"/>
      <c r="C173" s="202" t="s">
        <v>279</v>
      </c>
      <c r="D173" s="202" t="s">
        <v>146</v>
      </c>
      <c r="E173" s="203" t="s">
        <v>193</v>
      </c>
      <c r="F173" s="204" t="s">
        <v>194</v>
      </c>
      <c r="G173" s="205" t="s">
        <v>195</v>
      </c>
      <c r="H173" s="206">
        <v>13.837</v>
      </c>
      <c r="I173" s="207"/>
      <c r="J173" s="208">
        <f>ROUND(I173*H173,2)</f>
        <v>0</v>
      </c>
      <c r="K173" s="209"/>
      <c r="L173" s="39"/>
      <c r="M173" s="210" t="s">
        <v>1</v>
      </c>
      <c r="N173" s="211" t="s">
        <v>43</v>
      </c>
      <c r="O173" s="71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4" t="s">
        <v>144</v>
      </c>
      <c r="AT173" s="214" t="s">
        <v>146</v>
      </c>
      <c r="AU173" s="214" t="s">
        <v>88</v>
      </c>
      <c r="AY173" s="17" t="s">
        <v>145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7" t="s">
        <v>86</v>
      </c>
      <c r="BK173" s="215">
        <f>ROUND(I173*H173,2)</f>
        <v>0</v>
      </c>
      <c r="BL173" s="17" t="s">
        <v>144</v>
      </c>
      <c r="BM173" s="214" t="s">
        <v>1160</v>
      </c>
    </row>
    <row r="174" spans="1:65" s="13" customFormat="1" ht="11.25">
      <c r="B174" s="222"/>
      <c r="C174" s="223"/>
      <c r="D174" s="216" t="s">
        <v>160</v>
      </c>
      <c r="E174" s="224" t="s">
        <v>1</v>
      </c>
      <c r="F174" s="225" t="s">
        <v>1161</v>
      </c>
      <c r="G174" s="223"/>
      <c r="H174" s="226">
        <v>13.837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160</v>
      </c>
      <c r="AU174" s="232" t="s">
        <v>88</v>
      </c>
      <c r="AV174" s="13" t="s">
        <v>88</v>
      </c>
      <c r="AW174" s="13" t="s">
        <v>34</v>
      </c>
      <c r="AX174" s="13" t="s">
        <v>86</v>
      </c>
      <c r="AY174" s="232" t="s">
        <v>145</v>
      </c>
    </row>
    <row r="175" spans="1:65" s="2" customFormat="1" ht="21.75" customHeight="1">
      <c r="A175" s="34"/>
      <c r="B175" s="35"/>
      <c r="C175" s="202" t="s">
        <v>286</v>
      </c>
      <c r="D175" s="202" t="s">
        <v>146</v>
      </c>
      <c r="E175" s="203" t="s">
        <v>197</v>
      </c>
      <c r="F175" s="204" t="s">
        <v>198</v>
      </c>
      <c r="G175" s="205" t="s">
        <v>195</v>
      </c>
      <c r="H175" s="206">
        <v>13.837</v>
      </c>
      <c r="I175" s="207"/>
      <c r="J175" s="208">
        <f>ROUND(I175*H175,2)</f>
        <v>0</v>
      </c>
      <c r="K175" s="209"/>
      <c r="L175" s="39"/>
      <c r="M175" s="210" t="s">
        <v>1</v>
      </c>
      <c r="N175" s="211" t="s">
        <v>43</v>
      </c>
      <c r="O175" s="71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4" t="s">
        <v>144</v>
      </c>
      <c r="AT175" s="214" t="s">
        <v>146</v>
      </c>
      <c r="AU175" s="214" t="s">
        <v>88</v>
      </c>
      <c r="AY175" s="17" t="s">
        <v>145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7" t="s">
        <v>86</v>
      </c>
      <c r="BK175" s="215">
        <f>ROUND(I175*H175,2)</f>
        <v>0</v>
      </c>
      <c r="BL175" s="17" t="s">
        <v>144</v>
      </c>
      <c r="BM175" s="214" t="s">
        <v>1162</v>
      </c>
    </row>
    <row r="176" spans="1:65" s="2" customFormat="1" ht="21.75" customHeight="1">
      <c r="A176" s="34"/>
      <c r="B176" s="35"/>
      <c r="C176" s="202" t="s">
        <v>292</v>
      </c>
      <c r="D176" s="202" t="s">
        <v>146</v>
      </c>
      <c r="E176" s="203" t="s">
        <v>201</v>
      </c>
      <c r="F176" s="204" t="s">
        <v>202</v>
      </c>
      <c r="G176" s="205" t="s">
        <v>195</v>
      </c>
      <c r="H176" s="206">
        <v>262.90300000000002</v>
      </c>
      <c r="I176" s="207"/>
      <c r="J176" s="208">
        <f>ROUND(I176*H176,2)</f>
        <v>0</v>
      </c>
      <c r="K176" s="209"/>
      <c r="L176" s="39"/>
      <c r="M176" s="210" t="s">
        <v>1</v>
      </c>
      <c r="N176" s="211" t="s">
        <v>43</v>
      </c>
      <c r="O176" s="71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144</v>
      </c>
      <c r="AT176" s="214" t="s">
        <v>146</v>
      </c>
      <c r="AU176" s="214" t="s">
        <v>88</v>
      </c>
      <c r="AY176" s="17" t="s">
        <v>145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7" t="s">
        <v>86</v>
      </c>
      <c r="BK176" s="215">
        <f>ROUND(I176*H176,2)</f>
        <v>0</v>
      </c>
      <c r="BL176" s="17" t="s">
        <v>144</v>
      </c>
      <c r="BM176" s="214" t="s">
        <v>1163</v>
      </c>
    </row>
    <row r="177" spans="1:65" s="13" customFormat="1" ht="11.25">
      <c r="B177" s="222"/>
      <c r="C177" s="223"/>
      <c r="D177" s="216" t="s">
        <v>160</v>
      </c>
      <c r="E177" s="223"/>
      <c r="F177" s="225" t="s">
        <v>1164</v>
      </c>
      <c r="G177" s="223"/>
      <c r="H177" s="226">
        <v>262.90300000000002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160</v>
      </c>
      <c r="AU177" s="232" t="s">
        <v>88</v>
      </c>
      <c r="AV177" s="13" t="s">
        <v>88</v>
      </c>
      <c r="AW177" s="13" t="s">
        <v>4</v>
      </c>
      <c r="AX177" s="13" t="s">
        <v>86</v>
      </c>
      <c r="AY177" s="232" t="s">
        <v>145</v>
      </c>
    </row>
    <row r="178" spans="1:65" s="2" customFormat="1" ht="44.25" customHeight="1">
      <c r="A178" s="34"/>
      <c r="B178" s="35"/>
      <c r="C178" s="202" t="s">
        <v>297</v>
      </c>
      <c r="D178" s="202" t="s">
        <v>146</v>
      </c>
      <c r="E178" s="203" t="s">
        <v>211</v>
      </c>
      <c r="F178" s="204" t="s">
        <v>212</v>
      </c>
      <c r="G178" s="205" t="s">
        <v>195</v>
      </c>
      <c r="H178" s="206">
        <v>9.7949999999999999</v>
      </c>
      <c r="I178" s="207"/>
      <c r="J178" s="208">
        <f>ROUND(I178*H178,2)</f>
        <v>0</v>
      </c>
      <c r="K178" s="209"/>
      <c r="L178" s="39"/>
      <c r="M178" s="210" t="s">
        <v>1</v>
      </c>
      <c r="N178" s="211" t="s">
        <v>43</v>
      </c>
      <c r="O178" s="71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4" t="s">
        <v>144</v>
      </c>
      <c r="AT178" s="214" t="s">
        <v>146</v>
      </c>
      <c r="AU178" s="214" t="s">
        <v>88</v>
      </c>
      <c r="AY178" s="17" t="s">
        <v>145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7" t="s">
        <v>86</v>
      </c>
      <c r="BK178" s="215">
        <f>ROUND(I178*H178,2)</f>
        <v>0</v>
      </c>
      <c r="BL178" s="17" t="s">
        <v>144</v>
      </c>
      <c r="BM178" s="214" t="s">
        <v>1165</v>
      </c>
    </row>
    <row r="179" spans="1:65" s="2" customFormat="1" ht="21.75" customHeight="1">
      <c r="A179" s="34"/>
      <c r="B179" s="35"/>
      <c r="C179" s="202" t="s">
        <v>301</v>
      </c>
      <c r="D179" s="202" t="s">
        <v>146</v>
      </c>
      <c r="E179" s="203" t="s">
        <v>215</v>
      </c>
      <c r="F179" s="204" t="s">
        <v>216</v>
      </c>
      <c r="G179" s="205" t="s">
        <v>195</v>
      </c>
      <c r="H179" s="206">
        <v>3.4830000000000001</v>
      </c>
      <c r="I179" s="207"/>
      <c r="J179" s="208">
        <f>ROUND(I179*H179,2)</f>
        <v>0</v>
      </c>
      <c r="K179" s="209"/>
      <c r="L179" s="39"/>
      <c r="M179" s="210" t="s">
        <v>1</v>
      </c>
      <c r="N179" s="211" t="s">
        <v>43</v>
      </c>
      <c r="O179" s="7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144</v>
      </c>
      <c r="AT179" s="214" t="s">
        <v>146</v>
      </c>
      <c r="AU179" s="214" t="s">
        <v>88</v>
      </c>
      <c r="AY179" s="17" t="s">
        <v>145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7" t="s">
        <v>86</v>
      </c>
      <c r="BK179" s="215">
        <f>ROUND(I179*H179,2)</f>
        <v>0</v>
      </c>
      <c r="BL179" s="17" t="s">
        <v>144</v>
      </c>
      <c r="BM179" s="214" t="s">
        <v>1166</v>
      </c>
    </row>
    <row r="180" spans="1:65" s="2" customFormat="1" ht="21.75" customHeight="1">
      <c r="A180" s="34"/>
      <c r="B180" s="35"/>
      <c r="C180" s="202" t="s">
        <v>307</v>
      </c>
      <c r="D180" s="202" t="s">
        <v>146</v>
      </c>
      <c r="E180" s="203" t="s">
        <v>219</v>
      </c>
      <c r="F180" s="204" t="s">
        <v>220</v>
      </c>
      <c r="G180" s="205" t="s">
        <v>195</v>
      </c>
      <c r="H180" s="206">
        <v>0.55900000000000005</v>
      </c>
      <c r="I180" s="207"/>
      <c r="J180" s="208">
        <f>ROUND(I180*H180,2)</f>
        <v>0</v>
      </c>
      <c r="K180" s="209"/>
      <c r="L180" s="39"/>
      <c r="M180" s="210" t="s">
        <v>1</v>
      </c>
      <c r="N180" s="211" t="s">
        <v>43</v>
      </c>
      <c r="O180" s="71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144</v>
      </c>
      <c r="AT180" s="214" t="s">
        <v>146</v>
      </c>
      <c r="AU180" s="214" t="s">
        <v>88</v>
      </c>
      <c r="AY180" s="17" t="s">
        <v>145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7" t="s">
        <v>86</v>
      </c>
      <c r="BK180" s="215">
        <f>ROUND(I180*H180,2)</f>
        <v>0</v>
      </c>
      <c r="BL180" s="17" t="s">
        <v>144</v>
      </c>
      <c r="BM180" s="214" t="s">
        <v>1167</v>
      </c>
    </row>
    <row r="181" spans="1:65" s="13" customFormat="1" ht="11.25">
      <c r="B181" s="222"/>
      <c r="C181" s="223"/>
      <c r="D181" s="216" t="s">
        <v>160</v>
      </c>
      <c r="E181" s="224" t="s">
        <v>1</v>
      </c>
      <c r="F181" s="225" t="s">
        <v>1168</v>
      </c>
      <c r="G181" s="223"/>
      <c r="H181" s="226">
        <v>0.55900000000000005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160</v>
      </c>
      <c r="AU181" s="232" t="s">
        <v>88</v>
      </c>
      <c r="AV181" s="13" t="s">
        <v>88</v>
      </c>
      <c r="AW181" s="13" t="s">
        <v>34</v>
      </c>
      <c r="AX181" s="13" t="s">
        <v>86</v>
      </c>
      <c r="AY181" s="232" t="s">
        <v>145</v>
      </c>
    </row>
    <row r="182" spans="1:65" s="2" customFormat="1" ht="16.5" customHeight="1">
      <c r="A182" s="34"/>
      <c r="B182" s="35"/>
      <c r="C182" s="202" t="s">
        <v>312</v>
      </c>
      <c r="D182" s="202" t="s">
        <v>146</v>
      </c>
      <c r="E182" s="203" t="s">
        <v>1169</v>
      </c>
      <c r="F182" s="204" t="s">
        <v>1170</v>
      </c>
      <c r="G182" s="205" t="s">
        <v>195</v>
      </c>
      <c r="H182" s="206">
        <v>25.44</v>
      </c>
      <c r="I182" s="207"/>
      <c r="J182" s="208">
        <f>ROUND(I182*H182,2)</f>
        <v>0</v>
      </c>
      <c r="K182" s="209"/>
      <c r="L182" s="39"/>
      <c r="M182" s="210" t="s">
        <v>1</v>
      </c>
      <c r="N182" s="211" t="s">
        <v>43</v>
      </c>
      <c r="O182" s="71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144</v>
      </c>
      <c r="AT182" s="214" t="s">
        <v>146</v>
      </c>
      <c r="AU182" s="214" t="s">
        <v>88</v>
      </c>
      <c r="AY182" s="17" t="s">
        <v>145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7" t="s">
        <v>86</v>
      </c>
      <c r="BK182" s="215">
        <f>ROUND(I182*H182,2)</f>
        <v>0</v>
      </c>
      <c r="BL182" s="17" t="s">
        <v>144</v>
      </c>
      <c r="BM182" s="214" t="s">
        <v>1171</v>
      </c>
    </row>
    <row r="183" spans="1:65" s="2" customFormat="1" ht="21.75" customHeight="1">
      <c r="A183" s="34"/>
      <c r="B183" s="35"/>
      <c r="C183" s="202" t="s">
        <v>316</v>
      </c>
      <c r="D183" s="202" t="s">
        <v>146</v>
      </c>
      <c r="E183" s="203" t="s">
        <v>1172</v>
      </c>
      <c r="F183" s="204" t="s">
        <v>1173</v>
      </c>
      <c r="G183" s="205" t="s">
        <v>195</v>
      </c>
      <c r="H183" s="206">
        <v>483.36</v>
      </c>
      <c r="I183" s="207"/>
      <c r="J183" s="208">
        <f>ROUND(I183*H183,2)</f>
        <v>0</v>
      </c>
      <c r="K183" s="209"/>
      <c r="L183" s="39"/>
      <c r="M183" s="210" t="s">
        <v>1</v>
      </c>
      <c r="N183" s="211" t="s">
        <v>43</v>
      </c>
      <c r="O183" s="71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4" t="s">
        <v>144</v>
      </c>
      <c r="AT183" s="214" t="s">
        <v>146</v>
      </c>
      <c r="AU183" s="214" t="s">
        <v>88</v>
      </c>
      <c r="AY183" s="17" t="s">
        <v>145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7" t="s">
        <v>86</v>
      </c>
      <c r="BK183" s="215">
        <f>ROUND(I183*H183,2)</f>
        <v>0</v>
      </c>
      <c r="BL183" s="17" t="s">
        <v>144</v>
      </c>
      <c r="BM183" s="214" t="s">
        <v>1174</v>
      </c>
    </row>
    <row r="184" spans="1:65" s="13" customFormat="1" ht="11.25">
      <c r="B184" s="222"/>
      <c r="C184" s="223"/>
      <c r="D184" s="216" t="s">
        <v>160</v>
      </c>
      <c r="E184" s="223"/>
      <c r="F184" s="225" t="s">
        <v>1175</v>
      </c>
      <c r="G184" s="223"/>
      <c r="H184" s="226">
        <v>483.36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160</v>
      </c>
      <c r="AU184" s="232" t="s">
        <v>88</v>
      </c>
      <c r="AV184" s="13" t="s">
        <v>88</v>
      </c>
      <c r="AW184" s="13" t="s">
        <v>4</v>
      </c>
      <c r="AX184" s="13" t="s">
        <v>86</v>
      </c>
      <c r="AY184" s="232" t="s">
        <v>145</v>
      </c>
    </row>
    <row r="185" spans="1:65" s="2" customFormat="1" ht="21.75" customHeight="1">
      <c r="A185" s="34"/>
      <c r="B185" s="35"/>
      <c r="C185" s="202" t="s">
        <v>240</v>
      </c>
      <c r="D185" s="202" t="s">
        <v>146</v>
      </c>
      <c r="E185" s="203" t="s">
        <v>1176</v>
      </c>
      <c r="F185" s="204" t="s">
        <v>1177</v>
      </c>
      <c r="G185" s="205" t="s">
        <v>195</v>
      </c>
      <c r="H185" s="206">
        <v>25.44</v>
      </c>
      <c r="I185" s="207"/>
      <c r="J185" s="208">
        <f>ROUND(I185*H185,2)</f>
        <v>0</v>
      </c>
      <c r="K185" s="209"/>
      <c r="L185" s="39"/>
      <c r="M185" s="210" t="s">
        <v>1</v>
      </c>
      <c r="N185" s="211" t="s">
        <v>43</v>
      </c>
      <c r="O185" s="71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144</v>
      </c>
      <c r="AT185" s="214" t="s">
        <v>146</v>
      </c>
      <c r="AU185" s="214" t="s">
        <v>88</v>
      </c>
      <c r="AY185" s="17" t="s">
        <v>145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7" t="s">
        <v>86</v>
      </c>
      <c r="BK185" s="215">
        <f>ROUND(I185*H185,2)</f>
        <v>0</v>
      </c>
      <c r="BL185" s="17" t="s">
        <v>144</v>
      </c>
      <c r="BM185" s="214" t="s">
        <v>1178</v>
      </c>
    </row>
    <row r="186" spans="1:65" s="2" customFormat="1" ht="21.75" customHeight="1">
      <c r="A186" s="34"/>
      <c r="B186" s="35"/>
      <c r="C186" s="202" t="s">
        <v>328</v>
      </c>
      <c r="D186" s="202" t="s">
        <v>146</v>
      </c>
      <c r="E186" s="203" t="s">
        <v>1179</v>
      </c>
      <c r="F186" s="204" t="s">
        <v>1180</v>
      </c>
      <c r="G186" s="205" t="s">
        <v>195</v>
      </c>
      <c r="H186" s="206">
        <v>11.52</v>
      </c>
      <c r="I186" s="207"/>
      <c r="J186" s="208">
        <f>ROUND(I186*H186,2)</f>
        <v>0</v>
      </c>
      <c r="K186" s="209"/>
      <c r="L186" s="39"/>
      <c r="M186" s="210" t="s">
        <v>1</v>
      </c>
      <c r="N186" s="211" t="s">
        <v>43</v>
      </c>
      <c r="O186" s="71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4" t="s">
        <v>144</v>
      </c>
      <c r="AT186" s="214" t="s">
        <v>146</v>
      </c>
      <c r="AU186" s="214" t="s">
        <v>88</v>
      </c>
      <c r="AY186" s="17" t="s">
        <v>145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7" t="s">
        <v>86</v>
      </c>
      <c r="BK186" s="215">
        <f>ROUND(I186*H186,2)</f>
        <v>0</v>
      </c>
      <c r="BL186" s="17" t="s">
        <v>144</v>
      </c>
      <c r="BM186" s="214" t="s">
        <v>1181</v>
      </c>
    </row>
    <row r="187" spans="1:65" s="2" customFormat="1" ht="21.75" customHeight="1">
      <c r="A187" s="34"/>
      <c r="B187" s="35"/>
      <c r="C187" s="202" t="s">
        <v>335</v>
      </c>
      <c r="D187" s="202" t="s">
        <v>146</v>
      </c>
      <c r="E187" s="203" t="s">
        <v>1182</v>
      </c>
      <c r="F187" s="204" t="s">
        <v>1183</v>
      </c>
      <c r="G187" s="205" t="s">
        <v>195</v>
      </c>
      <c r="H187" s="206">
        <v>13.92</v>
      </c>
      <c r="I187" s="207"/>
      <c r="J187" s="208">
        <f>ROUND(I187*H187,2)</f>
        <v>0</v>
      </c>
      <c r="K187" s="209"/>
      <c r="L187" s="39"/>
      <c r="M187" s="210" t="s">
        <v>1</v>
      </c>
      <c r="N187" s="211" t="s">
        <v>43</v>
      </c>
      <c r="O187" s="71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144</v>
      </c>
      <c r="AT187" s="214" t="s">
        <v>146</v>
      </c>
      <c r="AU187" s="214" t="s">
        <v>88</v>
      </c>
      <c r="AY187" s="17" t="s">
        <v>145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7" t="s">
        <v>86</v>
      </c>
      <c r="BK187" s="215">
        <f>ROUND(I187*H187,2)</f>
        <v>0</v>
      </c>
      <c r="BL187" s="17" t="s">
        <v>144</v>
      </c>
      <c r="BM187" s="214" t="s">
        <v>1184</v>
      </c>
    </row>
    <row r="188" spans="1:65" s="12" customFormat="1" ht="22.9" customHeight="1">
      <c r="B188" s="188"/>
      <c r="C188" s="189"/>
      <c r="D188" s="190" t="s">
        <v>77</v>
      </c>
      <c r="E188" s="220" t="s">
        <v>223</v>
      </c>
      <c r="F188" s="220" t="s">
        <v>224</v>
      </c>
      <c r="G188" s="189"/>
      <c r="H188" s="189"/>
      <c r="I188" s="192"/>
      <c r="J188" s="221">
        <f>BK188</f>
        <v>0</v>
      </c>
      <c r="K188" s="189"/>
      <c r="L188" s="194"/>
      <c r="M188" s="195"/>
      <c r="N188" s="196"/>
      <c r="O188" s="196"/>
      <c r="P188" s="197">
        <f>SUM(P189:P191)</f>
        <v>0</v>
      </c>
      <c r="Q188" s="196"/>
      <c r="R188" s="197">
        <f>SUM(R189:R191)</f>
        <v>0</v>
      </c>
      <c r="S188" s="196"/>
      <c r="T188" s="198">
        <f>SUM(T189:T191)</f>
        <v>0</v>
      </c>
      <c r="AR188" s="199" t="s">
        <v>86</v>
      </c>
      <c r="AT188" s="200" t="s">
        <v>77</v>
      </c>
      <c r="AU188" s="200" t="s">
        <v>86</v>
      </c>
      <c r="AY188" s="199" t="s">
        <v>145</v>
      </c>
      <c r="BK188" s="201">
        <f>SUM(BK189:BK191)</f>
        <v>0</v>
      </c>
    </row>
    <row r="189" spans="1:65" s="2" customFormat="1" ht="16.5" customHeight="1">
      <c r="A189" s="34"/>
      <c r="B189" s="35"/>
      <c r="C189" s="202" t="s">
        <v>339</v>
      </c>
      <c r="D189" s="202" t="s">
        <v>146</v>
      </c>
      <c r="E189" s="203" t="s">
        <v>225</v>
      </c>
      <c r="F189" s="204" t="s">
        <v>226</v>
      </c>
      <c r="G189" s="205" t="s">
        <v>195</v>
      </c>
      <c r="H189" s="206">
        <v>7.2290000000000001</v>
      </c>
      <c r="I189" s="207"/>
      <c r="J189" s="208">
        <f>ROUND(I189*H189,2)</f>
        <v>0</v>
      </c>
      <c r="K189" s="209"/>
      <c r="L189" s="39"/>
      <c r="M189" s="210" t="s">
        <v>1</v>
      </c>
      <c r="N189" s="211" t="s">
        <v>43</v>
      </c>
      <c r="O189" s="71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4" t="s">
        <v>144</v>
      </c>
      <c r="AT189" s="214" t="s">
        <v>146</v>
      </c>
      <c r="AU189" s="214" t="s">
        <v>88</v>
      </c>
      <c r="AY189" s="17" t="s">
        <v>145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7" t="s">
        <v>86</v>
      </c>
      <c r="BK189" s="215">
        <f>ROUND(I189*H189,2)</f>
        <v>0</v>
      </c>
      <c r="BL189" s="17" t="s">
        <v>144</v>
      </c>
      <c r="BM189" s="214" t="s">
        <v>1185</v>
      </c>
    </row>
    <row r="190" spans="1:65" s="13" customFormat="1" ht="11.25">
      <c r="B190" s="222"/>
      <c r="C190" s="223"/>
      <c r="D190" s="216" t="s">
        <v>160</v>
      </c>
      <c r="E190" s="224" t="s">
        <v>1</v>
      </c>
      <c r="F190" s="225" t="s">
        <v>1186</v>
      </c>
      <c r="G190" s="223"/>
      <c r="H190" s="226">
        <v>7.2290000000000001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160</v>
      </c>
      <c r="AU190" s="232" t="s">
        <v>88</v>
      </c>
      <c r="AV190" s="13" t="s">
        <v>88</v>
      </c>
      <c r="AW190" s="13" t="s">
        <v>34</v>
      </c>
      <c r="AX190" s="13" t="s">
        <v>86</v>
      </c>
      <c r="AY190" s="232" t="s">
        <v>145</v>
      </c>
    </row>
    <row r="191" spans="1:65" s="2" customFormat="1" ht="21.75" customHeight="1">
      <c r="A191" s="34"/>
      <c r="B191" s="35"/>
      <c r="C191" s="202" t="s">
        <v>344</v>
      </c>
      <c r="D191" s="202" t="s">
        <v>146</v>
      </c>
      <c r="E191" s="203" t="s">
        <v>1187</v>
      </c>
      <c r="F191" s="204" t="s">
        <v>1188</v>
      </c>
      <c r="G191" s="205" t="s">
        <v>195</v>
      </c>
      <c r="H191" s="206">
        <v>40.109000000000002</v>
      </c>
      <c r="I191" s="207"/>
      <c r="J191" s="208">
        <f>ROUND(I191*H191,2)</f>
        <v>0</v>
      </c>
      <c r="K191" s="209"/>
      <c r="L191" s="39"/>
      <c r="M191" s="210" t="s">
        <v>1</v>
      </c>
      <c r="N191" s="211" t="s">
        <v>43</v>
      </c>
      <c r="O191" s="71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4" t="s">
        <v>144</v>
      </c>
      <c r="AT191" s="214" t="s">
        <v>146</v>
      </c>
      <c r="AU191" s="214" t="s">
        <v>88</v>
      </c>
      <c r="AY191" s="17" t="s">
        <v>145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7" t="s">
        <v>86</v>
      </c>
      <c r="BK191" s="215">
        <f>ROUND(I191*H191,2)</f>
        <v>0</v>
      </c>
      <c r="BL191" s="17" t="s">
        <v>144</v>
      </c>
      <c r="BM191" s="214" t="s">
        <v>1189</v>
      </c>
    </row>
    <row r="192" spans="1:65" s="12" customFormat="1" ht="25.9" customHeight="1">
      <c r="B192" s="188"/>
      <c r="C192" s="189"/>
      <c r="D192" s="190" t="s">
        <v>77</v>
      </c>
      <c r="E192" s="191" t="s">
        <v>228</v>
      </c>
      <c r="F192" s="191" t="s">
        <v>229</v>
      </c>
      <c r="G192" s="189"/>
      <c r="H192" s="189"/>
      <c r="I192" s="192"/>
      <c r="J192" s="193">
        <f>BK192</f>
        <v>0</v>
      </c>
      <c r="K192" s="189"/>
      <c r="L192" s="194"/>
      <c r="M192" s="195"/>
      <c r="N192" s="196"/>
      <c r="O192" s="196"/>
      <c r="P192" s="197">
        <f>P193+P233+P259+P265</f>
        <v>0</v>
      </c>
      <c r="Q192" s="196"/>
      <c r="R192" s="197">
        <f>R193+R233+R259+R265</f>
        <v>5.7483168100000004</v>
      </c>
      <c r="S192" s="196"/>
      <c r="T192" s="198">
        <f>T193+T233+T259+T265</f>
        <v>3.9848899999999996</v>
      </c>
      <c r="AR192" s="199" t="s">
        <v>88</v>
      </c>
      <c r="AT192" s="200" t="s">
        <v>77</v>
      </c>
      <c r="AU192" s="200" t="s">
        <v>78</v>
      </c>
      <c r="AY192" s="199" t="s">
        <v>145</v>
      </c>
      <c r="BK192" s="201">
        <f>BK193+BK233+BK259+BK265</f>
        <v>0</v>
      </c>
    </row>
    <row r="193" spans="1:65" s="12" customFormat="1" ht="22.9" customHeight="1">
      <c r="B193" s="188"/>
      <c r="C193" s="189"/>
      <c r="D193" s="190" t="s">
        <v>77</v>
      </c>
      <c r="E193" s="220" t="s">
        <v>246</v>
      </c>
      <c r="F193" s="220" t="s">
        <v>247</v>
      </c>
      <c r="G193" s="189"/>
      <c r="H193" s="189"/>
      <c r="I193" s="192"/>
      <c r="J193" s="221">
        <f>BK193</f>
        <v>0</v>
      </c>
      <c r="K193" s="189"/>
      <c r="L193" s="194"/>
      <c r="M193" s="195"/>
      <c r="N193" s="196"/>
      <c r="O193" s="196"/>
      <c r="P193" s="197">
        <f>SUM(P194:P232)</f>
        <v>0</v>
      </c>
      <c r="Q193" s="196"/>
      <c r="R193" s="197">
        <f>SUM(R194:R232)</f>
        <v>4.86826661</v>
      </c>
      <c r="S193" s="196"/>
      <c r="T193" s="198">
        <f>SUM(T194:T232)</f>
        <v>3.4825999999999997</v>
      </c>
      <c r="AR193" s="199" t="s">
        <v>88</v>
      </c>
      <c r="AT193" s="200" t="s">
        <v>77</v>
      </c>
      <c r="AU193" s="200" t="s">
        <v>86</v>
      </c>
      <c r="AY193" s="199" t="s">
        <v>145</v>
      </c>
      <c r="BK193" s="201">
        <f>SUM(BK194:BK232)</f>
        <v>0</v>
      </c>
    </row>
    <row r="194" spans="1:65" s="2" customFormat="1" ht="21.75" customHeight="1">
      <c r="A194" s="34"/>
      <c r="B194" s="35"/>
      <c r="C194" s="202" t="s">
        <v>351</v>
      </c>
      <c r="D194" s="202" t="s">
        <v>146</v>
      </c>
      <c r="E194" s="203" t="s">
        <v>257</v>
      </c>
      <c r="F194" s="204" t="s">
        <v>1190</v>
      </c>
      <c r="G194" s="205" t="s">
        <v>251</v>
      </c>
      <c r="H194" s="206">
        <v>157.6</v>
      </c>
      <c r="I194" s="207"/>
      <c r="J194" s="208">
        <f>ROUND(I194*H194,2)</f>
        <v>0</v>
      </c>
      <c r="K194" s="209"/>
      <c r="L194" s="39"/>
      <c r="M194" s="210" t="s">
        <v>1</v>
      </c>
      <c r="N194" s="211" t="s">
        <v>43</v>
      </c>
      <c r="O194" s="71"/>
      <c r="P194" s="212">
        <f>O194*H194</f>
        <v>0</v>
      </c>
      <c r="Q194" s="212">
        <v>1.363E-2</v>
      </c>
      <c r="R194" s="212">
        <f>Q194*H194</f>
        <v>2.148088</v>
      </c>
      <c r="S194" s="212">
        <v>1.4E-2</v>
      </c>
      <c r="T194" s="213">
        <f>S194*H194</f>
        <v>2.2063999999999999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4" t="s">
        <v>232</v>
      </c>
      <c r="AT194" s="214" t="s">
        <v>146</v>
      </c>
      <c r="AU194" s="214" t="s">
        <v>88</v>
      </c>
      <c r="AY194" s="17" t="s">
        <v>145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7" t="s">
        <v>86</v>
      </c>
      <c r="BK194" s="215">
        <f>ROUND(I194*H194,2)</f>
        <v>0</v>
      </c>
      <c r="BL194" s="17" t="s">
        <v>232</v>
      </c>
      <c r="BM194" s="214" t="s">
        <v>1191</v>
      </c>
    </row>
    <row r="195" spans="1:65" s="2" customFormat="1" ht="29.25">
      <c r="A195" s="34"/>
      <c r="B195" s="35"/>
      <c r="C195" s="36"/>
      <c r="D195" s="216" t="s">
        <v>150</v>
      </c>
      <c r="E195" s="36"/>
      <c r="F195" s="217" t="s">
        <v>1192</v>
      </c>
      <c r="G195" s="36"/>
      <c r="H195" s="36"/>
      <c r="I195" s="115"/>
      <c r="J195" s="36"/>
      <c r="K195" s="36"/>
      <c r="L195" s="39"/>
      <c r="M195" s="218"/>
      <c r="N195" s="219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150</v>
      </c>
      <c r="AU195" s="17" t="s">
        <v>88</v>
      </c>
    </row>
    <row r="196" spans="1:65" s="13" customFormat="1" ht="11.25">
      <c r="B196" s="222"/>
      <c r="C196" s="223"/>
      <c r="D196" s="216" t="s">
        <v>160</v>
      </c>
      <c r="E196" s="224" t="s">
        <v>1</v>
      </c>
      <c r="F196" s="225" t="s">
        <v>1193</v>
      </c>
      <c r="G196" s="223"/>
      <c r="H196" s="226">
        <v>22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160</v>
      </c>
      <c r="AU196" s="232" t="s">
        <v>88</v>
      </c>
      <c r="AV196" s="13" t="s">
        <v>88</v>
      </c>
      <c r="AW196" s="13" t="s">
        <v>34</v>
      </c>
      <c r="AX196" s="13" t="s">
        <v>78</v>
      </c>
      <c r="AY196" s="232" t="s">
        <v>145</v>
      </c>
    </row>
    <row r="197" spans="1:65" s="13" customFormat="1" ht="11.25">
      <c r="B197" s="222"/>
      <c r="C197" s="223"/>
      <c r="D197" s="216" t="s">
        <v>160</v>
      </c>
      <c r="E197" s="224" t="s">
        <v>1</v>
      </c>
      <c r="F197" s="225" t="s">
        <v>1194</v>
      </c>
      <c r="G197" s="223"/>
      <c r="H197" s="226">
        <v>60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160</v>
      </c>
      <c r="AU197" s="232" t="s">
        <v>88</v>
      </c>
      <c r="AV197" s="13" t="s">
        <v>88</v>
      </c>
      <c r="AW197" s="13" t="s">
        <v>34</v>
      </c>
      <c r="AX197" s="13" t="s">
        <v>78</v>
      </c>
      <c r="AY197" s="232" t="s">
        <v>145</v>
      </c>
    </row>
    <row r="198" spans="1:65" s="13" customFormat="1" ht="11.25">
      <c r="B198" s="222"/>
      <c r="C198" s="223"/>
      <c r="D198" s="216" t="s">
        <v>160</v>
      </c>
      <c r="E198" s="224" t="s">
        <v>1</v>
      </c>
      <c r="F198" s="225" t="s">
        <v>1195</v>
      </c>
      <c r="G198" s="223"/>
      <c r="H198" s="226">
        <v>75.599999999999994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160</v>
      </c>
      <c r="AU198" s="232" t="s">
        <v>88</v>
      </c>
      <c r="AV198" s="13" t="s">
        <v>88</v>
      </c>
      <c r="AW198" s="13" t="s">
        <v>34</v>
      </c>
      <c r="AX198" s="13" t="s">
        <v>78</v>
      </c>
      <c r="AY198" s="232" t="s">
        <v>145</v>
      </c>
    </row>
    <row r="199" spans="1:65" s="14" customFormat="1" ht="11.25">
      <c r="B199" s="233"/>
      <c r="C199" s="234"/>
      <c r="D199" s="216" t="s">
        <v>160</v>
      </c>
      <c r="E199" s="235" t="s">
        <v>1</v>
      </c>
      <c r="F199" s="236" t="s">
        <v>164</v>
      </c>
      <c r="G199" s="234"/>
      <c r="H199" s="237">
        <v>157.6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160</v>
      </c>
      <c r="AU199" s="243" t="s">
        <v>88</v>
      </c>
      <c r="AV199" s="14" t="s">
        <v>144</v>
      </c>
      <c r="AW199" s="14" t="s">
        <v>34</v>
      </c>
      <c r="AX199" s="14" t="s">
        <v>86</v>
      </c>
      <c r="AY199" s="243" t="s">
        <v>145</v>
      </c>
    </row>
    <row r="200" spans="1:65" s="2" customFormat="1" ht="16.5" customHeight="1">
      <c r="A200" s="34"/>
      <c r="B200" s="35"/>
      <c r="C200" s="202" t="s">
        <v>355</v>
      </c>
      <c r="D200" s="202" t="s">
        <v>146</v>
      </c>
      <c r="E200" s="203" t="s">
        <v>261</v>
      </c>
      <c r="F200" s="204" t="s">
        <v>262</v>
      </c>
      <c r="G200" s="205" t="s">
        <v>187</v>
      </c>
      <c r="H200" s="206">
        <v>63</v>
      </c>
      <c r="I200" s="207"/>
      <c r="J200" s="208">
        <f>ROUND(I200*H200,2)</f>
        <v>0</v>
      </c>
      <c r="K200" s="209"/>
      <c r="L200" s="39"/>
      <c r="M200" s="210" t="s">
        <v>1</v>
      </c>
      <c r="N200" s="211" t="s">
        <v>43</v>
      </c>
      <c r="O200" s="71"/>
      <c r="P200" s="212">
        <f>O200*H200</f>
        <v>0</v>
      </c>
      <c r="Q200" s="212">
        <v>0</v>
      </c>
      <c r="R200" s="212">
        <f>Q200*H200</f>
        <v>0</v>
      </c>
      <c r="S200" s="212">
        <v>1.4999999999999999E-2</v>
      </c>
      <c r="T200" s="213">
        <f>S200*H200</f>
        <v>0.94499999999999995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4" t="s">
        <v>232</v>
      </c>
      <c r="AT200" s="214" t="s">
        <v>146</v>
      </c>
      <c r="AU200" s="214" t="s">
        <v>88</v>
      </c>
      <c r="AY200" s="17" t="s">
        <v>145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7" t="s">
        <v>86</v>
      </c>
      <c r="BK200" s="215">
        <f>ROUND(I200*H200,2)</f>
        <v>0</v>
      </c>
      <c r="BL200" s="17" t="s">
        <v>232</v>
      </c>
      <c r="BM200" s="214" t="s">
        <v>1196</v>
      </c>
    </row>
    <row r="201" spans="1:65" s="13" customFormat="1" ht="11.25">
      <c r="B201" s="222"/>
      <c r="C201" s="223"/>
      <c r="D201" s="216" t="s">
        <v>160</v>
      </c>
      <c r="E201" s="224" t="s">
        <v>1</v>
      </c>
      <c r="F201" s="225" t="s">
        <v>1197</v>
      </c>
      <c r="G201" s="223"/>
      <c r="H201" s="226">
        <v>63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160</v>
      </c>
      <c r="AU201" s="232" t="s">
        <v>88</v>
      </c>
      <c r="AV201" s="13" t="s">
        <v>88</v>
      </c>
      <c r="AW201" s="13" t="s">
        <v>34</v>
      </c>
      <c r="AX201" s="13" t="s">
        <v>86</v>
      </c>
      <c r="AY201" s="232" t="s">
        <v>145</v>
      </c>
    </row>
    <row r="202" spans="1:65" s="2" customFormat="1" ht="21.75" customHeight="1">
      <c r="A202" s="34"/>
      <c r="B202" s="35"/>
      <c r="C202" s="202" t="s">
        <v>360</v>
      </c>
      <c r="D202" s="202" t="s">
        <v>146</v>
      </c>
      <c r="E202" s="203" t="s">
        <v>280</v>
      </c>
      <c r="F202" s="204" t="s">
        <v>281</v>
      </c>
      <c r="G202" s="205" t="s">
        <v>187</v>
      </c>
      <c r="H202" s="206">
        <v>63</v>
      </c>
      <c r="I202" s="207"/>
      <c r="J202" s="208">
        <f>ROUND(I202*H202,2)</f>
        <v>0</v>
      </c>
      <c r="K202" s="209"/>
      <c r="L202" s="39"/>
      <c r="M202" s="210" t="s">
        <v>1</v>
      </c>
      <c r="N202" s="211" t="s">
        <v>43</v>
      </c>
      <c r="O202" s="71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232</v>
      </c>
      <c r="AT202" s="214" t="s">
        <v>146</v>
      </c>
      <c r="AU202" s="214" t="s">
        <v>88</v>
      </c>
      <c r="AY202" s="17" t="s">
        <v>145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86</v>
      </c>
      <c r="BK202" s="215">
        <f>ROUND(I202*H202,2)</f>
        <v>0</v>
      </c>
      <c r="BL202" s="17" t="s">
        <v>232</v>
      </c>
      <c r="BM202" s="214" t="s">
        <v>1198</v>
      </c>
    </row>
    <row r="203" spans="1:65" s="2" customFormat="1" ht="16.5" customHeight="1">
      <c r="A203" s="34"/>
      <c r="B203" s="35"/>
      <c r="C203" s="244" t="s">
        <v>365</v>
      </c>
      <c r="D203" s="244" t="s">
        <v>237</v>
      </c>
      <c r="E203" s="245" t="s">
        <v>287</v>
      </c>
      <c r="F203" s="246" t="s">
        <v>288</v>
      </c>
      <c r="G203" s="247" t="s">
        <v>187</v>
      </c>
      <c r="H203" s="248">
        <v>69.3</v>
      </c>
      <c r="I203" s="249"/>
      <c r="J203" s="250">
        <f>ROUND(I203*H203,2)</f>
        <v>0</v>
      </c>
      <c r="K203" s="251"/>
      <c r="L203" s="252"/>
      <c r="M203" s="253" t="s">
        <v>1</v>
      </c>
      <c r="N203" s="254" t="s">
        <v>43</v>
      </c>
      <c r="O203" s="71"/>
      <c r="P203" s="212">
        <f>O203*H203</f>
        <v>0</v>
      </c>
      <c r="Q203" s="212">
        <v>1.176E-2</v>
      </c>
      <c r="R203" s="212">
        <f>Q203*H203</f>
        <v>0.81496799999999991</v>
      </c>
      <c r="S203" s="212">
        <v>0</v>
      </c>
      <c r="T203" s="21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4" t="s">
        <v>240</v>
      </c>
      <c r="AT203" s="214" t="s">
        <v>237</v>
      </c>
      <c r="AU203" s="214" t="s">
        <v>88</v>
      </c>
      <c r="AY203" s="17" t="s">
        <v>145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7" t="s">
        <v>86</v>
      </c>
      <c r="BK203" s="215">
        <f>ROUND(I203*H203,2)</f>
        <v>0</v>
      </c>
      <c r="BL203" s="17" t="s">
        <v>232</v>
      </c>
      <c r="BM203" s="214" t="s">
        <v>1199</v>
      </c>
    </row>
    <row r="204" spans="1:65" s="13" customFormat="1" ht="11.25">
      <c r="B204" s="222"/>
      <c r="C204" s="223"/>
      <c r="D204" s="216" t="s">
        <v>160</v>
      </c>
      <c r="E204" s="223"/>
      <c r="F204" s="225" t="s">
        <v>1200</v>
      </c>
      <c r="G204" s="223"/>
      <c r="H204" s="226">
        <v>69.3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160</v>
      </c>
      <c r="AU204" s="232" t="s">
        <v>88</v>
      </c>
      <c r="AV204" s="13" t="s">
        <v>88</v>
      </c>
      <c r="AW204" s="13" t="s">
        <v>4</v>
      </c>
      <c r="AX204" s="13" t="s">
        <v>86</v>
      </c>
      <c r="AY204" s="232" t="s">
        <v>145</v>
      </c>
    </row>
    <row r="205" spans="1:65" s="2" customFormat="1" ht="16.5" customHeight="1">
      <c r="A205" s="34"/>
      <c r="B205" s="35"/>
      <c r="C205" s="202" t="s">
        <v>370</v>
      </c>
      <c r="D205" s="202" t="s">
        <v>146</v>
      </c>
      <c r="E205" s="203" t="s">
        <v>293</v>
      </c>
      <c r="F205" s="204" t="s">
        <v>294</v>
      </c>
      <c r="G205" s="205" t="s">
        <v>187</v>
      </c>
      <c r="H205" s="206">
        <v>1.08</v>
      </c>
      <c r="I205" s="207"/>
      <c r="J205" s="208">
        <f>ROUND(I205*H205,2)</f>
        <v>0</v>
      </c>
      <c r="K205" s="209"/>
      <c r="L205" s="39"/>
      <c r="M205" s="210" t="s">
        <v>1</v>
      </c>
      <c r="N205" s="211" t="s">
        <v>43</v>
      </c>
      <c r="O205" s="71"/>
      <c r="P205" s="212">
        <f>O205*H205</f>
        <v>0</v>
      </c>
      <c r="Q205" s="212">
        <v>0</v>
      </c>
      <c r="R205" s="212">
        <f>Q205*H205</f>
        <v>0</v>
      </c>
      <c r="S205" s="212">
        <v>1.4999999999999999E-2</v>
      </c>
      <c r="T205" s="213">
        <f>S205*H205</f>
        <v>1.6199999999999999E-2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4" t="s">
        <v>232</v>
      </c>
      <c r="AT205" s="214" t="s">
        <v>146</v>
      </c>
      <c r="AU205" s="214" t="s">
        <v>88</v>
      </c>
      <c r="AY205" s="17" t="s">
        <v>145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7" t="s">
        <v>86</v>
      </c>
      <c r="BK205" s="215">
        <f>ROUND(I205*H205,2)</f>
        <v>0</v>
      </c>
      <c r="BL205" s="17" t="s">
        <v>232</v>
      </c>
      <c r="BM205" s="214" t="s">
        <v>1201</v>
      </c>
    </row>
    <row r="206" spans="1:65" s="13" customFormat="1" ht="11.25">
      <c r="B206" s="222"/>
      <c r="C206" s="223"/>
      <c r="D206" s="216" t="s">
        <v>160</v>
      </c>
      <c r="E206" s="224" t="s">
        <v>1</v>
      </c>
      <c r="F206" s="225" t="s">
        <v>1202</v>
      </c>
      <c r="G206" s="223"/>
      <c r="H206" s="226">
        <v>1.08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160</v>
      </c>
      <c r="AU206" s="232" t="s">
        <v>88</v>
      </c>
      <c r="AV206" s="13" t="s">
        <v>88</v>
      </c>
      <c r="AW206" s="13" t="s">
        <v>34</v>
      </c>
      <c r="AX206" s="13" t="s">
        <v>86</v>
      </c>
      <c r="AY206" s="232" t="s">
        <v>145</v>
      </c>
    </row>
    <row r="207" spans="1:65" s="2" customFormat="1" ht="21.75" customHeight="1">
      <c r="A207" s="34"/>
      <c r="B207" s="35"/>
      <c r="C207" s="202" t="s">
        <v>375</v>
      </c>
      <c r="D207" s="202" t="s">
        <v>146</v>
      </c>
      <c r="E207" s="203" t="s">
        <v>298</v>
      </c>
      <c r="F207" s="204" t="s">
        <v>299</v>
      </c>
      <c r="G207" s="205" t="s">
        <v>187</v>
      </c>
      <c r="H207" s="206">
        <v>1.08</v>
      </c>
      <c r="I207" s="207"/>
      <c r="J207" s="208">
        <f>ROUND(I207*H207,2)</f>
        <v>0</v>
      </c>
      <c r="K207" s="209"/>
      <c r="L207" s="39"/>
      <c r="M207" s="210" t="s">
        <v>1</v>
      </c>
      <c r="N207" s="211" t="s">
        <v>43</v>
      </c>
      <c r="O207" s="71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4" t="s">
        <v>232</v>
      </c>
      <c r="AT207" s="214" t="s">
        <v>146</v>
      </c>
      <c r="AU207" s="214" t="s">
        <v>88</v>
      </c>
      <c r="AY207" s="17" t="s">
        <v>145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7" t="s">
        <v>86</v>
      </c>
      <c r="BK207" s="215">
        <f>ROUND(I207*H207,2)</f>
        <v>0</v>
      </c>
      <c r="BL207" s="17" t="s">
        <v>232</v>
      </c>
      <c r="BM207" s="214" t="s">
        <v>1203</v>
      </c>
    </row>
    <row r="208" spans="1:65" s="2" customFormat="1" ht="21.75" customHeight="1">
      <c r="A208" s="34"/>
      <c r="B208" s="35"/>
      <c r="C208" s="244" t="s">
        <v>379</v>
      </c>
      <c r="D208" s="244" t="s">
        <v>237</v>
      </c>
      <c r="E208" s="245" t="s">
        <v>302</v>
      </c>
      <c r="F208" s="246" t="s">
        <v>303</v>
      </c>
      <c r="G208" s="247" t="s">
        <v>158</v>
      </c>
      <c r="H208" s="248">
        <v>0.32400000000000001</v>
      </c>
      <c r="I208" s="249"/>
      <c r="J208" s="250">
        <f>ROUND(I208*H208,2)</f>
        <v>0</v>
      </c>
      <c r="K208" s="251"/>
      <c r="L208" s="252"/>
      <c r="M208" s="253" t="s">
        <v>1</v>
      </c>
      <c r="N208" s="254" t="s">
        <v>43</v>
      </c>
      <c r="O208" s="71"/>
      <c r="P208" s="212">
        <f>O208*H208</f>
        <v>0</v>
      </c>
      <c r="Q208" s="212">
        <v>0.55000000000000004</v>
      </c>
      <c r="R208" s="212">
        <f>Q208*H208</f>
        <v>0.17820000000000003</v>
      </c>
      <c r="S208" s="212">
        <v>0</v>
      </c>
      <c r="T208" s="21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4" t="s">
        <v>240</v>
      </c>
      <c r="AT208" s="214" t="s">
        <v>237</v>
      </c>
      <c r="AU208" s="214" t="s">
        <v>88</v>
      </c>
      <c r="AY208" s="17" t="s">
        <v>145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7" t="s">
        <v>86</v>
      </c>
      <c r="BK208" s="215">
        <f>ROUND(I208*H208,2)</f>
        <v>0</v>
      </c>
      <c r="BL208" s="17" t="s">
        <v>232</v>
      </c>
      <c r="BM208" s="214" t="s">
        <v>1204</v>
      </c>
    </row>
    <row r="209" spans="1:65" s="13" customFormat="1" ht="11.25">
      <c r="B209" s="222"/>
      <c r="C209" s="223"/>
      <c r="D209" s="216" t="s">
        <v>160</v>
      </c>
      <c r="E209" s="224" t="s">
        <v>1</v>
      </c>
      <c r="F209" s="225" t="s">
        <v>1205</v>
      </c>
      <c r="G209" s="223"/>
      <c r="H209" s="226">
        <v>0.32400000000000001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160</v>
      </c>
      <c r="AU209" s="232" t="s">
        <v>88</v>
      </c>
      <c r="AV209" s="13" t="s">
        <v>88</v>
      </c>
      <c r="AW209" s="13" t="s">
        <v>34</v>
      </c>
      <c r="AX209" s="13" t="s">
        <v>86</v>
      </c>
      <c r="AY209" s="232" t="s">
        <v>145</v>
      </c>
    </row>
    <row r="210" spans="1:65" s="2" customFormat="1" ht="21.75" customHeight="1">
      <c r="A210" s="34"/>
      <c r="B210" s="35"/>
      <c r="C210" s="202" t="s">
        <v>384</v>
      </c>
      <c r="D210" s="202" t="s">
        <v>146</v>
      </c>
      <c r="E210" s="203" t="s">
        <v>308</v>
      </c>
      <c r="F210" s="204" t="s">
        <v>309</v>
      </c>
      <c r="G210" s="205" t="s">
        <v>158</v>
      </c>
      <c r="H210" s="206">
        <v>1.899</v>
      </c>
      <c r="I210" s="207"/>
      <c r="J210" s="208">
        <f>ROUND(I210*H210,2)</f>
        <v>0</v>
      </c>
      <c r="K210" s="209"/>
      <c r="L210" s="39"/>
      <c r="M210" s="210" t="s">
        <v>1</v>
      </c>
      <c r="N210" s="211" t="s">
        <v>43</v>
      </c>
      <c r="O210" s="71"/>
      <c r="P210" s="212">
        <f>O210*H210</f>
        <v>0</v>
      </c>
      <c r="Q210" s="212">
        <v>1.89E-3</v>
      </c>
      <c r="R210" s="212">
        <f>Q210*H210</f>
        <v>3.58911E-3</v>
      </c>
      <c r="S210" s="212">
        <v>0</v>
      </c>
      <c r="T210" s="21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4" t="s">
        <v>232</v>
      </c>
      <c r="AT210" s="214" t="s">
        <v>146</v>
      </c>
      <c r="AU210" s="214" t="s">
        <v>88</v>
      </c>
      <c r="AY210" s="17" t="s">
        <v>145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7" t="s">
        <v>86</v>
      </c>
      <c r="BK210" s="215">
        <f>ROUND(I210*H210,2)</f>
        <v>0</v>
      </c>
      <c r="BL210" s="17" t="s">
        <v>232</v>
      </c>
      <c r="BM210" s="214" t="s">
        <v>1206</v>
      </c>
    </row>
    <row r="211" spans="1:65" s="13" customFormat="1" ht="11.25">
      <c r="B211" s="222"/>
      <c r="C211" s="223"/>
      <c r="D211" s="216" t="s">
        <v>160</v>
      </c>
      <c r="E211" s="224" t="s">
        <v>1</v>
      </c>
      <c r="F211" s="225" t="s">
        <v>1207</v>
      </c>
      <c r="G211" s="223"/>
      <c r="H211" s="226">
        <v>1.899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160</v>
      </c>
      <c r="AU211" s="232" t="s">
        <v>88</v>
      </c>
      <c r="AV211" s="13" t="s">
        <v>88</v>
      </c>
      <c r="AW211" s="13" t="s">
        <v>34</v>
      </c>
      <c r="AX211" s="13" t="s">
        <v>86</v>
      </c>
      <c r="AY211" s="232" t="s">
        <v>145</v>
      </c>
    </row>
    <row r="212" spans="1:65" s="2" customFormat="1" ht="21.75" customHeight="1">
      <c r="A212" s="34"/>
      <c r="B212" s="35"/>
      <c r="C212" s="202" t="s">
        <v>388</v>
      </c>
      <c r="D212" s="202" t="s">
        <v>146</v>
      </c>
      <c r="E212" s="203" t="s">
        <v>313</v>
      </c>
      <c r="F212" s="204" t="s">
        <v>314</v>
      </c>
      <c r="G212" s="205" t="s">
        <v>187</v>
      </c>
      <c r="H212" s="206">
        <v>63</v>
      </c>
      <c r="I212" s="207"/>
      <c r="J212" s="208">
        <f>ROUND(I212*H212,2)</f>
        <v>0</v>
      </c>
      <c r="K212" s="209"/>
      <c r="L212" s="39"/>
      <c r="M212" s="210" t="s">
        <v>1</v>
      </c>
      <c r="N212" s="211" t="s">
        <v>43</v>
      </c>
      <c r="O212" s="71"/>
      <c r="P212" s="212">
        <f>O212*H212</f>
        <v>0</v>
      </c>
      <c r="Q212" s="212">
        <v>0</v>
      </c>
      <c r="R212" s="212">
        <f>Q212*H212</f>
        <v>0</v>
      </c>
      <c r="S212" s="212">
        <v>5.0000000000000001E-3</v>
      </c>
      <c r="T212" s="213">
        <f>S212*H212</f>
        <v>0.315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4" t="s">
        <v>232</v>
      </c>
      <c r="AT212" s="214" t="s">
        <v>146</v>
      </c>
      <c r="AU212" s="214" t="s">
        <v>88</v>
      </c>
      <c r="AY212" s="17" t="s">
        <v>145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7" t="s">
        <v>86</v>
      </c>
      <c r="BK212" s="215">
        <f>ROUND(I212*H212,2)</f>
        <v>0</v>
      </c>
      <c r="BL212" s="17" t="s">
        <v>232</v>
      </c>
      <c r="BM212" s="214" t="s">
        <v>1208</v>
      </c>
    </row>
    <row r="213" spans="1:65" s="2" customFormat="1" ht="21.75" customHeight="1">
      <c r="A213" s="34"/>
      <c r="B213" s="35"/>
      <c r="C213" s="202" t="s">
        <v>395</v>
      </c>
      <c r="D213" s="202" t="s">
        <v>146</v>
      </c>
      <c r="E213" s="203" t="s">
        <v>317</v>
      </c>
      <c r="F213" s="204" t="s">
        <v>318</v>
      </c>
      <c r="G213" s="205" t="s">
        <v>187</v>
      </c>
      <c r="H213" s="206">
        <v>63</v>
      </c>
      <c r="I213" s="207"/>
      <c r="J213" s="208">
        <f>ROUND(I213*H213,2)</f>
        <v>0</v>
      </c>
      <c r="K213" s="209"/>
      <c r="L213" s="39"/>
      <c r="M213" s="210" t="s">
        <v>1</v>
      </c>
      <c r="N213" s="211" t="s">
        <v>43</v>
      </c>
      <c r="O213" s="71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4" t="s">
        <v>232</v>
      </c>
      <c r="AT213" s="214" t="s">
        <v>146</v>
      </c>
      <c r="AU213" s="214" t="s">
        <v>88</v>
      </c>
      <c r="AY213" s="17" t="s">
        <v>145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7" t="s">
        <v>86</v>
      </c>
      <c r="BK213" s="215">
        <f>ROUND(I213*H213,2)</f>
        <v>0</v>
      </c>
      <c r="BL213" s="17" t="s">
        <v>232</v>
      </c>
      <c r="BM213" s="214" t="s">
        <v>1209</v>
      </c>
    </row>
    <row r="214" spans="1:65" s="2" customFormat="1" ht="16.5" customHeight="1">
      <c r="A214" s="34"/>
      <c r="B214" s="35"/>
      <c r="C214" s="244" t="s">
        <v>399</v>
      </c>
      <c r="D214" s="244" t="s">
        <v>237</v>
      </c>
      <c r="E214" s="245" t="s">
        <v>320</v>
      </c>
      <c r="F214" s="246" t="s">
        <v>321</v>
      </c>
      <c r="G214" s="247" t="s">
        <v>158</v>
      </c>
      <c r="H214" s="248">
        <v>0.53800000000000003</v>
      </c>
      <c r="I214" s="249"/>
      <c r="J214" s="250">
        <f>ROUND(I214*H214,2)</f>
        <v>0</v>
      </c>
      <c r="K214" s="251"/>
      <c r="L214" s="252"/>
      <c r="M214" s="253" t="s">
        <v>1</v>
      </c>
      <c r="N214" s="254" t="s">
        <v>43</v>
      </c>
      <c r="O214" s="71"/>
      <c r="P214" s="212">
        <f>O214*H214</f>
        <v>0</v>
      </c>
      <c r="Q214" s="212">
        <v>0.55000000000000004</v>
      </c>
      <c r="R214" s="212">
        <f>Q214*H214</f>
        <v>0.29590000000000005</v>
      </c>
      <c r="S214" s="212">
        <v>0</v>
      </c>
      <c r="T214" s="21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4" t="s">
        <v>192</v>
      </c>
      <c r="AT214" s="214" t="s">
        <v>237</v>
      </c>
      <c r="AU214" s="214" t="s">
        <v>88</v>
      </c>
      <c r="AY214" s="17" t="s">
        <v>145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7" t="s">
        <v>86</v>
      </c>
      <c r="BK214" s="215">
        <f>ROUND(I214*H214,2)</f>
        <v>0</v>
      </c>
      <c r="BL214" s="17" t="s">
        <v>144</v>
      </c>
      <c r="BM214" s="214" t="s">
        <v>1210</v>
      </c>
    </row>
    <row r="215" spans="1:65" s="13" customFormat="1" ht="11.25">
      <c r="B215" s="222"/>
      <c r="C215" s="223"/>
      <c r="D215" s="216" t="s">
        <v>160</v>
      </c>
      <c r="E215" s="224" t="s">
        <v>1</v>
      </c>
      <c r="F215" s="225" t="s">
        <v>1211</v>
      </c>
      <c r="G215" s="223"/>
      <c r="H215" s="226">
        <v>0.46800000000000003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160</v>
      </c>
      <c r="AU215" s="232" t="s">
        <v>88</v>
      </c>
      <c r="AV215" s="13" t="s">
        <v>88</v>
      </c>
      <c r="AW215" s="13" t="s">
        <v>34</v>
      </c>
      <c r="AX215" s="13" t="s">
        <v>78</v>
      </c>
      <c r="AY215" s="232" t="s">
        <v>145</v>
      </c>
    </row>
    <row r="216" spans="1:65" s="13" customFormat="1" ht="11.25">
      <c r="B216" s="222"/>
      <c r="C216" s="223"/>
      <c r="D216" s="216" t="s">
        <v>160</v>
      </c>
      <c r="E216" s="224" t="s">
        <v>1</v>
      </c>
      <c r="F216" s="225" t="s">
        <v>1212</v>
      </c>
      <c r="G216" s="223"/>
      <c r="H216" s="226">
        <v>7.0000000000000007E-2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160</v>
      </c>
      <c r="AU216" s="232" t="s">
        <v>88</v>
      </c>
      <c r="AV216" s="13" t="s">
        <v>88</v>
      </c>
      <c r="AW216" s="13" t="s">
        <v>34</v>
      </c>
      <c r="AX216" s="13" t="s">
        <v>78</v>
      </c>
      <c r="AY216" s="232" t="s">
        <v>145</v>
      </c>
    </row>
    <row r="217" spans="1:65" s="14" customFormat="1" ht="11.25">
      <c r="B217" s="233"/>
      <c r="C217" s="234"/>
      <c r="D217" s="216" t="s">
        <v>160</v>
      </c>
      <c r="E217" s="235" t="s">
        <v>1</v>
      </c>
      <c r="F217" s="236" t="s">
        <v>164</v>
      </c>
      <c r="G217" s="234"/>
      <c r="H217" s="237">
        <v>0.53800000000000003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160</v>
      </c>
      <c r="AU217" s="243" t="s">
        <v>88</v>
      </c>
      <c r="AV217" s="14" t="s">
        <v>144</v>
      </c>
      <c r="AW217" s="14" t="s">
        <v>34</v>
      </c>
      <c r="AX217" s="14" t="s">
        <v>86</v>
      </c>
      <c r="AY217" s="243" t="s">
        <v>145</v>
      </c>
    </row>
    <row r="218" spans="1:65" s="2" customFormat="1" ht="21.75" customHeight="1">
      <c r="A218" s="34"/>
      <c r="B218" s="35"/>
      <c r="C218" s="202" t="s">
        <v>403</v>
      </c>
      <c r="D218" s="202" t="s">
        <v>146</v>
      </c>
      <c r="E218" s="203" t="s">
        <v>329</v>
      </c>
      <c r="F218" s="204" t="s">
        <v>330</v>
      </c>
      <c r="G218" s="205" t="s">
        <v>251</v>
      </c>
      <c r="H218" s="206">
        <v>75.599999999999994</v>
      </c>
      <c r="I218" s="207"/>
      <c r="J218" s="208">
        <f>ROUND(I218*H218,2)</f>
        <v>0</v>
      </c>
      <c r="K218" s="209"/>
      <c r="L218" s="39"/>
      <c r="M218" s="210" t="s">
        <v>1</v>
      </c>
      <c r="N218" s="211" t="s">
        <v>43</v>
      </c>
      <c r="O218" s="71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4" t="s">
        <v>232</v>
      </c>
      <c r="AT218" s="214" t="s">
        <v>146</v>
      </c>
      <c r="AU218" s="214" t="s">
        <v>88</v>
      </c>
      <c r="AY218" s="17" t="s">
        <v>145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7" t="s">
        <v>86</v>
      </c>
      <c r="BK218" s="215">
        <f>ROUND(I218*H218,2)</f>
        <v>0</v>
      </c>
      <c r="BL218" s="17" t="s">
        <v>232</v>
      </c>
      <c r="BM218" s="214" t="s">
        <v>1213</v>
      </c>
    </row>
    <row r="219" spans="1:65" s="13" customFormat="1" ht="11.25">
      <c r="B219" s="222"/>
      <c r="C219" s="223"/>
      <c r="D219" s="216" t="s">
        <v>160</v>
      </c>
      <c r="E219" s="224" t="s">
        <v>1</v>
      </c>
      <c r="F219" s="225" t="s">
        <v>1214</v>
      </c>
      <c r="G219" s="223"/>
      <c r="H219" s="226">
        <v>75.599999999999994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160</v>
      </c>
      <c r="AU219" s="232" t="s">
        <v>88</v>
      </c>
      <c r="AV219" s="13" t="s">
        <v>88</v>
      </c>
      <c r="AW219" s="13" t="s">
        <v>34</v>
      </c>
      <c r="AX219" s="13" t="s">
        <v>86</v>
      </c>
      <c r="AY219" s="232" t="s">
        <v>145</v>
      </c>
    </row>
    <row r="220" spans="1:65" s="2" customFormat="1" ht="16.5" customHeight="1">
      <c r="A220" s="34"/>
      <c r="B220" s="35"/>
      <c r="C220" s="244" t="s">
        <v>407</v>
      </c>
      <c r="D220" s="244" t="s">
        <v>237</v>
      </c>
      <c r="E220" s="245" t="s">
        <v>320</v>
      </c>
      <c r="F220" s="246" t="s">
        <v>321</v>
      </c>
      <c r="G220" s="247" t="s">
        <v>158</v>
      </c>
      <c r="H220" s="248">
        <v>0.313</v>
      </c>
      <c r="I220" s="249"/>
      <c r="J220" s="250">
        <f>ROUND(I220*H220,2)</f>
        <v>0</v>
      </c>
      <c r="K220" s="251"/>
      <c r="L220" s="252"/>
      <c r="M220" s="253" t="s">
        <v>1</v>
      </c>
      <c r="N220" s="254" t="s">
        <v>43</v>
      </c>
      <c r="O220" s="71"/>
      <c r="P220" s="212">
        <f>O220*H220</f>
        <v>0</v>
      </c>
      <c r="Q220" s="212">
        <v>0.55000000000000004</v>
      </c>
      <c r="R220" s="212">
        <f>Q220*H220</f>
        <v>0.17215000000000003</v>
      </c>
      <c r="S220" s="212">
        <v>0</v>
      </c>
      <c r="T220" s="21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4" t="s">
        <v>240</v>
      </c>
      <c r="AT220" s="214" t="s">
        <v>237</v>
      </c>
      <c r="AU220" s="214" t="s">
        <v>88</v>
      </c>
      <c r="AY220" s="17" t="s">
        <v>145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7" t="s">
        <v>86</v>
      </c>
      <c r="BK220" s="215">
        <f>ROUND(I220*H220,2)</f>
        <v>0</v>
      </c>
      <c r="BL220" s="17" t="s">
        <v>232</v>
      </c>
      <c r="BM220" s="214" t="s">
        <v>1215</v>
      </c>
    </row>
    <row r="221" spans="1:65" s="13" customFormat="1" ht="11.25">
      <c r="B221" s="222"/>
      <c r="C221" s="223"/>
      <c r="D221" s="216" t="s">
        <v>160</v>
      </c>
      <c r="E221" s="224" t="s">
        <v>1</v>
      </c>
      <c r="F221" s="225" t="s">
        <v>1216</v>
      </c>
      <c r="G221" s="223"/>
      <c r="H221" s="226">
        <v>0.27200000000000002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160</v>
      </c>
      <c r="AU221" s="232" t="s">
        <v>88</v>
      </c>
      <c r="AV221" s="13" t="s">
        <v>88</v>
      </c>
      <c r="AW221" s="13" t="s">
        <v>34</v>
      </c>
      <c r="AX221" s="13" t="s">
        <v>78</v>
      </c>
      <c r="AY221" s="232" t="s">
        <v>145</v>
      </c>
    </row>
    <row r="222" spans="1:65" s="13" customFormat="1" ht="11.25">
      <c r="B222" s="222"/>
      <c r="C222" s="223"/>
      <c r="D222" s="216" t="s">
        <v>160</v>
      </c>
      <c r="E222" s="224" t="s">
        <v>1</v>
      </c>
      <c r="F222" s="225" t="s">
        <v>1217</v>
      </c>
      <c r="G222" s="223"/>
      <c r="H222" s="226">
        <v>4.1000000000000002E-2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160</v>
      </c>
      <c r="AU222" s="232" t="s">
        <v>88</v>
      </c>
      <c r="AV222" s="13" t="s">
        <v>88</v>
      </c>
      <c r="AW222" s="13" t="s">
        <v>34</v>
      </c>
      <c r="AX222" s="13" t="s">
        <v>78</v>
      </c>
      <c r="AY222" s="232" t="s">
        <v>145</v>
      </c>
    </row>
    <row r="223" spans="1:65" s="14" customFormat="1" ht="11.25">
      <c r="B223" s="233"/>
      <c r="C223" s="234"/>
      <c r="D223" s="216" t="s">
        <v>160</v>
      </c>
      <c r="E223" s="235" t="s">
        <v>1</v>
      </c>
      <c r="F223" s="236" t="s">
        <v>164</v>
      </c>
      <c r="G223" s="234"/>
      <c r="H223" s="237">
        <v>0.313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160</v>
      </c>
      <c r="AU223" s="243" t="s">
        <v>88</v>
      </c>
      <c r="AV223" s="14" t="s">
        <v>144</v>
      </c>
      <c r="AW223" s="14" t="s">
        <v>34</v>
      </c>
      <c r="AX223" s="14" t="s">
        <v>86</v>
      </c>
      <c r="AY223" s="243" t="s">
        <v>145</v>
      </c>
    </row>
    <row r="224" spans="1:65" s="2" customFormat="1" ht="33" customHeight="1">
      <c r="A224" s="34"/>
      <c r="B224" s="35"/>
      <c r="C224" s="202" t="s">
        <v>412</v>
      </c>
      <c r="D224" s="202" t="s">
        <v>146</v>
      </c>
      <c r="E224" s="203" t="s">
        <v>1218</v>
      </c>
      <c r="F224" s="204" t="s">
        <v>1219</v>
      </c>
      <c r="G224" s="205" t="s">
        <v>187</v>
      </c>
      <c r="H224" s="206">
        <v>22.4</v>
      </c>
      <c r="I224" s="207"/>
      <c r="J224" s="208">
        <f>ROUND(I224*H224,2)</f>
        <v>0</v>
      </c>
      <c r="K224" s="209"/>
      <c r="L224" s="39"/>
      <c r="M224" s="210" t="s">
        <v>1</v>
      </c>
      <c r="N224" s="211" t="s">
        <v>43</v>
      </c>
      <c r="O224" s="71"/>
      <c r="P224" s="212">
        <f>O224*H224</f>
        <v>0</v>
      </c>
      <c r="Q224" s="212">
        <v>1.9460000000000002E-2</v>
      </c>
      <c r="R224" s="212">
        <f>Q224*H224</f>
        <v>0.43590400000000001</v>
      </c>
      <c r="S224" s="212">
        <v>0</v>
      </c>
      <c r="T224" s="21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4" t="s">
        <v>232</v>
      </c>
      <c r="AT224" s="214" t="s">
        <v>146</v>
      </c>
      <c r="AU224" s="214" t="s">
        <v>88</v>
      </c>
      <c r="AY224" s="17" t="s">
        <v>145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7" t="s">
        <v>86</v>
      </c>
      <c r="BK224" s="215">
        <f>ROUND(I224*H224,2)</f>
        <v>0</v>
      </c>
      <c r="BL224" s="17" t="s">
        <v>232</v>
      </c>
      <c r="BM224" s="214" t="s">
        <v>1220</v>
      </c>
    </row>
    <row r="225" spans="1:65" s="2" customFormat="1" ht="58.5">
      <c r="A225" s="34"/>
      <c r="B225" s="35"/>
      <c r="C225" s="36"/>
      <c r="D225" s="216" t="s">
        <v>150</v>
      </c>
      <c r="E225" s="36"/>
      <c r="F225" s="217" t="s">
        <v>1221</v>
      </c>
      <c r="G225" s="36"/>
      <c r="H225" s="36"/>
      <c r="I225" s="115"/>
      <c r="J225" s="36"/>
      <c r="K225" s="36"/>
      <c r="L225" s="39"/>
      <c r="M225" s="218"/>
      <c r="N225" s="219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150</v>
      </c>
      <c r="AU225" s="17" t="s">
        <v>88</v>
      </c>
    </row>
    <row r="226" spans="1:65" s="13" customFormat="1" ht="11.25">
      <c r="B226" s="222"/>
      <c r="C226" s="223"/>
      <c r="D226" s="216" t="s">
        <v>160</v>
      </c>
      <c r="E226" s="224" t="s">
        <v>1</v>
      </c>
      <c r="F226" s="225" t="s">
        <v>1222</v>
      </c>
      <c r="G226" s="223"/>
      <c r="H226" s="226">
        <v>22.4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160</v>
      </c>
      <c r="AU226" s="232" t="s">
        <v>88</v>
      </c>
      <c r="AV226" s="13" t="s">
        <v>88</v>
      </c>
      <c r="AW226" s="13" t="s">
        <v>34</v>
      </c>
      <c r="AX226" s="13" t="s">
        <v>86</v>
      </c>
      <c r="AY226" s="232" t="s">
        <v>145</v>
      </c>
    </row>
    <row r="227" spans="1:65" s="2" customFormat="1" ht="44.25" customHeight="1">
      <c r="A227" s="34"/>
      <c r="B227" s="35"/>
      <c r="C227" s="202" t="s">
        <v>416</v>
      </c>
      <c r="D227" s="202" t="s">
        <v>146</v>
      </c>
      <c r="E227" s="203" t="s">
        <v>1223</v>
      </c>
      <c r="F227" s="204" t="s">
        <v>1224</v>
      </c>
      <c r="G227" s="205" t="s">
        <v>187</v>
      </c>
      <c r="H227" s="206">
        <v>12.8</v>
      </c>
      <c r="I227" s="207"/>
      <c r="J227" s="208">
        <f>ROUND(I227*H227,2)</f>
        <v>0</v>
      </c>
      <c r="K227" s="209"/>
      <c r="L227" s="39"/>
      <c r="M227" s="210" t="s">
        <v>1</v>
      </c>
      <c r="N227" s="211" t="s">
        <v>43</v>
      </c>
      <c r="O227" s="71"/>
      <c r="P227" s="212">
        <f>O227*H227</f>
        <v>0</v>
      </c>
      <c r="Q227" s="212">
        <v>5.8999999999999997E-2</v>
      </c>
      <c r="R227" s="212">
        <f>Q227*H227</f>
        <v>0.75519999999999998</v>
      </c>
      <c r="S227" s="212">
        <v>0</v>
      </c>
      <c r="T227" s="21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4" t="s">
        <v>232</v>
      </c>
      <c r="AT227" s="214" t="s">
        <v>146</v>
      </c>
      <c r="AU227" s="214" t="s">
        <v>88</v>
      </c>
      <c r="AY227" s="17" t="s">
        <v>145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7" t="s">
        <v>86</v>
      </c>
      <c r="BK227" s="215">
        <f>ROUND(I227*H227,2)</f>
        <v>0</v>
      </c>
      <c r="BL227" s="17" t="s">
        <v>232</v>
      </c>
      <c r="BM227" s="214" t="s">
        <v>1225</v>
      </c>
    </row>
    <row r="228" spans="1:65" s="2" customFormat="1" ht="19.5">
      <c r="A228" s="34"/>
      <c r="B228" s="35"/>
      <c r="C228" s="36"/>
      <c r="D228" s="216" t="s">
        <v>150</v>
      </c>
      <c r="E228" s="36"/>
      <c r="F228" s="217" t="s">
        <v>1226</v>
      </c>
      <c r="G228" s="36"/>
      <c r="H228" s="36"/>
      <c r="I228" s="115"/>
      <c r="J228" s="36"/>
      <c r="K228" s="36"/>
      <c r="L228" s="39"/>
      <c r="M228" s="218"/>
      <c r="N228" s="219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150</v>
      </c>
      <c r="AU228" s="17" t="s">
        <v>88</v>
      </c>
    </row>
    <row r="229" spans="1:65" s="13" customFormat="1" ht="11.25">
      <c r="B229" s="222"/>
      <c r="C229" s="223"/>
      <c r="D229" s="216" t="s">
        <v>160</v>
      </c>
      <c r="E229" s="224" t="s">
        <v>1</v>
      </c>
      <c r="F229" s="225" t="s">
        <v>1227</v>
      </c>
      <c r="G229" s="223"/>
      <c r="H229" s="226">
        <v>12.8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160</v>
      </c>
      <c r="AU229" s="232" t="s">
        <v>88</v>
      </c>
      <c r="AV229" s="13" t="s">
        <v>88</v>
      </c>
      <c r="AW229" s="13" t="s">
        <v>34</v>
      </c>
      <c r="AX229" s="13" t="s">
        <v>86</v>
      </c>
      <c r="AY229" s="232" t="s">
        <v>145</v>
      </c>
    </row>
    <row r="230" spans="1:65" s="2" customFormat="1" ht="21.75" customHeight="1">
      <c r="A230" s="34"/>
      <c r="B230" s="35"/>
      <c r="C230" s="202" t="s">
        <v>421</v>
      </c>
      <c r="D230" s="202" t="s">
        <v>146</v>
      </c>
      <c r="E230" s="203" t="s">
        <v>340</v>
      </c>
      <c r="F230" s="204" t="s">
        <v>341</v>
      </c>
      <c r="G230" s="205" t="s">
        <v>158</v>
      </c>
      <c r="H230" s="206">
        <v>2.75</v>
      </c>
      <c r="I230" s="207"/>
      <c r="J230" s="208">
        <f>ROUND(I230*H230,2)</f>
        <v>0</v>
      </c>
      <c r="K230" s="209"/>
      <c r="L230" s="39"/>
      <c r="M230" s="210" t="s">
        <v>1</v>
      </c>
      <c r="N230" s="211" t="s">
        <v>43</v>
      </c>
      <c r="O230" s="71"/>
      <c r="P230" s="212">
        <f>O230*H230</f>
        <v>0</v>
      </c>
      <c r="Q230" s="212">
        <v>2.3369999999999998E-2</v>
      </c>
      <c r="R230" s="212">
        <f>Q230*H230</f>
        <v>6.4267499999999991E-2</v>
      </c>
      <c r="S230" s="212">
        <v>0</v>
      </c>
      <c r="T230" s="21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4" t="s">
        <v>232</v>
      </c>
      <c r="AT230" s="214" t="s">
        <v>146</v>
      </c>
      <c r="AU230" s="214" t="s">
        <v>88</v>
      </c>
      <c r="AY230" s="17" t="s">
        <v>145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7" t="s">
        <v>86</v>
      </c>
      <c r="BK230" s="215">
        <f>ROUND(I230*H230,2)</f>
        <v>0</v>
      </c>
      <c r="BL230" s="17" t="s">
        <v>232</v>
      </c>
      <c r="BM230" s="214" t="s">
        <v>1228</v>
      </c>
    </row>
    <row r="231" spans="1:65" s="13" customFormat="1" ht="11.25">
      <c r="B231" s="222"/>
      <c r="C231" s="223"/>
      <c r="D231" s="216" t="s">
        <v>160</v>
      </c>
      <c r="E231" s="224" t="s">
        <v>1</v>
      </c>
      <c r="F231" s="225" t="s">
        <v>1229</v>
      </c>
      <c r="G231" s="223"/>
      <c r="H231" s="226">
        <v>2.75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160</v>
      </c>
      <c r="AU231" s="232" t="s">
        <v>88</v>
      </c>
      <c r="AV231" s="13" t="s">
        <v>88</v>
      </c>
      <c r="AW231" s="13" t="s">
        <v>34</v>
      </c>
      <c r="AX231" s="13" t="s">
        <v>86</v>
      </c>
      <c r="AY231" s="232" t="s">
        <v>145</v>
      </c>
    </row>
    <row r="232" spans="1:65" s="2" customFormat="1" ht="21.75" customHeight="1">
      <c r="A232" s="34"/>
      <c r="B232" s="35"/>
      <c r="C232" s="202" t="s">
        <v>425</v>
      </c>
      <c r="D232" s="202" t="s">
        <v>146</v>
      </c>
      <c r="E232" s="203" t="s">
        <v>345</v>
      </c>
      <c r="F232" s="204" t="s">
        <v>346</v>
      </c>
      <c r="G232" s="205" t="s">
        <v>347</v>
      </c>
      <c r="H232" s="266"/>
      <c r="I232" s="207"/>
      <c r="J232" s="208">
        <f>ROUND(I232*H232,2)</f>
        <v>0</v>
      </c>
      <c r="K232" s="209"/>
      <c r="L232" s="39"/>
      <c r="M232" s="210" t="s">
        <v>1</v>
      </c>
      <c r="N232" s="211" t="s">
        <v>43</v>
      </c>
      <c r="O232" s="71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4" t="s">
        <v>232</v>
      </c>
      <c r="AT232" s="214" t="s">
        <v>146</v>
      </c>
      <c r="AU232" s="214" t="s">
        <v>88</v>
      </c>
      <c r="AY232" s="17" t="s">
        <v>145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7" t="s">
        <v>86</v>
      </c>
      <c r="BK232" s="215">
        <f>ROUND(I232*H232,2)</f>
        <v>0</v>
      </c>
      <c r="BL232" s="17" t="s">
        <v>232</v>
      </c>
      <c r="BM232" s="214" t="s">
        <v>1230</v>
      </c>
    </row>
    <row r="233" spans="1:65" s="12" customFormat="1" ht="22.9" customHeight="1">
      <c r="B233" s="188"/>
      <c r="C233" s="189"/>
      <c r="D233" s="190" t="s">
        <v>77</v>
      </c>
      <c r="E233" s="220" t="s">
        <v>349</v>
      </c>
      <c r="F233" s="220" t="s">
        <v>350</v>
      </c>
      <c r="G233" s="189"/>
      <c r="H233" s="189"/>
      <c r="I233" s="192"/>
      <c r="J233" s="221">
        <f>BK233</f>
        <v>0</v>
      </c>
      <c r="K233" s="189"/>
      <c r="L233" s="194"/>
      <c r="M233" s="195"/>
      <c r="N233" s="196"/>
      <c r="O233" s="196"/>
      <c r="P233" s="197">
        <f>SUM(P234:P258)</f>
        <v>0</v>
      </c>
      <c r="Q233" s="196"/>
      <c r="R233" s="197">
        <f>SUM(R234:R258)</f>
        <v>0.59956100000000012</v>
      </c>
      <c r="S233" s="196"/>
      <c r="T233" s="198">
        <f>SUM(T234:T258)</f>
        <v>0.50229000000000001</v>
      </c>
      <c r="AR233" s="199" t="s">
        <v>88</v>
      </c>
      <c r="AT233" s="200" t="s">
        <v>77</v>
      </c>
      <c r="AU233" s="200" t="s">
        <v>86</v>
      </c>
      <c r="AY233" s="199" t="s">
        <v>145</v>
      </c>
      <c r="BK233" s="201">
        <f>SUM(BK234:BK258)</f>
        <v>0</v>
      </c>
    </row>
    <row r="234" spans="1:65" s="2" customFormat="1" ht="16.5" customHeight="1">
      <c r="A234" s="34"/>
      <c r="B234" s="35"/>
      <c r="C234" s="202" t="s">
        <v>429</v>
      </c>
      <c r="D234" s="202" t="s">
        <v>146</v>
      </c>
      <c r="E234" s="203" t="s">
        <v>1231</v>
      </c>
      <c r="F234" s="204" t="s">
        <v>1232</v>
      </c>
      <c r="G234" s="205" t="s">
        <v>187</v>
      </c>
      <c r="H234" s="206">
        <v>63</v>
      </c>
      <c r="I234" s="207"/>
      <c r="J234" s="208">
        <f>ROUND(I234*H234,2)</f>
        <v>0</v>
      </c>
      <c r="K234" s="209"/>
      <c r="L234" s="39"/>
      <c r="M234" s="210" t="s">
        <v>1</v>
      </c>
      <c r="N234" s="211" t="s">
        <v>43</v>
      </c>
      <c r="O234" s="71"/>
      <c r="P234" s="212">
        <f>O234*H234</f>
        <v>0</v>
      </c>
      <c r="Q234" s="212">
        <v>0</v>
      </c>
      <c r="R234" s="212">
        <f>Q234*H234</f>
        <v>0</v>
      </c>
      <c r="S234" s="212">
        <v>5.94E-3</v>
      </c>
      <c r="T234" s="213">
        <f>S234*H234</f>
        <v>0.37422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4" t="s">
        <v>232</v>
      </c>
      <c r="AT234" s="214" t="s">
        <v>146</v>
      </c>
      <c r="AU234" s="214" t="s">
        <v>88</v>
      </c>
      <c r="AY234" s="17" t="s">
        <v>145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7" t="s">
        <v>86</v>
      </c>
      <c r="BK234" s="215">
        <f>ROUND(I234*H234,2)</f>
        <v>0</v>
      </c>
      <c r="BL234" s="17" t="s">
        <v>232</v>
      </c>
      <c r="BM234" s="214" t="s">
        <v>1233</v>
      </c>
    </row>
    <row r="235" spans="1:65" s="13" customFormat="1" ht="11.25">
      <c r="B235" s="222"/>
      <c r="C235" s="223"/>
      <c r="D235" s="216" t="s">
        <v>160</v>
      </c>
      <c r="E235" s="224" t="s">
        <v>1</v>
      </c>
      <c r="F235" s="225" t="s">
        <v>1197</v>
      </c>
      <c r="G235" s="223"/>
      <c r="H235" s="226">
        <v>63</v>
      </c>
      <c r="I235" s="227"/>
      <c r="J235" s="223"/>
      <c r="K235" s="223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160</v>
      </c>
      <c r="AU235" s="232" t="s">
        <v>88</v>
      </c>
      <c r="AV235" s="13" t="s">
        <v>88</v>
      </c>
      <c r="AW235" s="13" t="s">
        <v>34</v>
      </c>
      <c r="AX235" s="13" t="s">
        <v>86</v>
      </c>
      <c r="AY235" s="232" t="s">
        <v>145</v>
      </c>
    </row>
    <row r="236" spans="1:65" s="2" customFormat="1" ht="21.75" customHeight="1">
      <c r="A236" s="34"/>
      <c r="B236" s="35"/>
      <c r="C236" s="202" t="s">
        <v>433</v>
      </c>
      <c r="D236" s="202" t="s">
        <v>146</v>
      </c>
      <c r="E236" s="203" t="s">
        <v>1234</v>
      </c>
      <c r="F236" s="204" t="s">
        <v>1235</v>
      </c>
      <c r="G236" s="205" t="s">
        <v>187</v>
      </c>
      <c r="H236" s="206">
        <v>63</v>
      </c>
      <c r="I236" s="207"/>
      <c r="J236" s="208">
        <f>ROUND(I236*H236,2)</f>
        <v>0</v>
      </c>
      <c r="K236" s="209"/>
      <c r="L236" s="39"/>
      <c r="M236" s="210" t="s">
        <v>1</v>
      </c>
      <c r="N236" s="211" t="s">
        <v>43</v>
      </c>
      <c r="O236" s="71"/>
      <c r="P236" s="212">
        <f>O236*H236</f>
        <v>0</v>
      </c>
      <c r="Q236" s="212">
        <v>6.6E-3</v>
      </c>
      <c r="R236" s="212">
        <f>Q236*H236</f>
        <v>0.4158</v>
      </c>
      <c r="S236" s="212">
        <v>0</v>
      </c>
      <c r="T236" s="21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4" t="s">
        <v>232</v>
      </c>
      <c r="AT236" s="214" t="s">
        <v>146</v>
      </c>
      <c r="AU236" s="214" t="s">
        <v>88</v>
      </c>
      <c r="AY236" s="17" t="s">
        <v>145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7" t="s">
        <v>86</v>
      </c>
      <c r="BK236" s="215">
        <f>ROUND(I236*H236,2)</f>
        <v>0</v>
      </c>
      <c r="BL236" s="17" t="s">
        <v>232</v>
      </c>
      <c r="BM236" s="214" t="s">
        <v>1236</v>
      </c>
    </row>
    <row r="237" spans="1:65" s="2" customFormat="1" ht="48.75">
      <c r="A237" s="34"/>
      <c r="B237" s="35"/>
      <c r="C237" s="36"/>
      <c r="D237" s="216" t="s">
        <v>150</v>
      </c>
      <c r="E237" s="36"/>
      <c r="F237" s="217" t="s">
        <v>1237</v>
      </c>
      <c r="G237" s="36"/>
      <c r="H237" s="36"/>
      <c r="I237" s="115"/>
      <c r="J237" s="36"/>
      <c r="K237" s="36"/>
      <c r="L237" s="39"/>
      <c r="M237" s="218"/>
      <c r="N237" s="219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150</v>
      </c>
      <c r="AU237" s="17" t="s">
        <v>88</v>
      </c>
    </row>
    <row r="238" spans="1:65" s="2" customFormat="1" ht="16.5" customHeight="1">
      <c r="A238" s="34"/>
      <c r="B238" s="35"/>
      <c r="C238" s="202" t="s">
        <v>437</v>
      </c>
      <c r="D238" s="202" t="s">
        <v>146</v>
      </c>
      <c r="E238" s="203" t="s">
        <v>380</v>
      </c>
      <c r="F238" s="204" t="s">
        <v>381</v>
      </c>
      <c r="G238" s="205" t="s">
        <v>251</v>
      </c>
      <c r="H238" s="206">
        <v>5.4</v>
      </c>
      <c r="I238" s="207"/>
      <c r="J238" s="208">
        <f>ROUND(I238*H238,2)</f>
        <v>0</v>
      </c>
      <c r="K238" s="209"/>
      <c r="L238" s="39"/>
      <c r="M238" s="210" t="s">
        <v>1</v>
      </c>
      <c r="N238" s="211" t="s">
        <v>43</v>
      </c>
      <c r="O238" s="71"/>
      <c r="P238" s="212">
        <f>O238*H238</f>
        <v>0</v>
      </c>
      <c r="Q238" s="212">
        <v>0</v>
      </c>
      <c r="R238" s="212">
        <f>Q238*H238</f>
        <v>0</v>
      </c>
      <c r="S238" s="212">
        <v>1.6999999999999999E-3</v>
      </c>
      <c r="T238" s="213">
        <f>S238*H238</f>
        <v>9.1800000000000007E-3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4" t="s">
        <v>232</v>
      </c>
      <c r="AT238" s="214" t="s">
        <v>146</v>
      </c>
      <c r="AU238" s="214" t="s">
        <v>88</v>
      </c>
      <c r="AY238" s="17" t="s">
        <v>145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7" t="s">
        <v>86</v>
      </c>
      <c r="BK238" s="215">
        <f>ROUND(I238*H238,2)</f>
        <v>0</v>
      </c>
      <c r="BL238" s="17" t="s">
        <v>232</v>
      </c>
      <c r="BM238" s="214" t="s">
        <v>1238</v>
      </c>
    </row>
    <row r="239" spans="1:65" s="13" customFormat="1" ht="11.25">
      <c r="B239" s="222"/>
      <c r="C239" s="223"/>
      <c r="D239" s="216" t="s">
        <v>160</v>
      </c>
      <c r="E239" s="224" t="s">
        <v>1</v>
      </c>
      <c r="F239" s="225" t="s">
        <v>1239</v>
      </c>
      <c r="G239" s="223"/>
      <c r="H239" s="226">
        <v>5.4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160</v>
      </c>
      <c r="AU239" s="232" t="s">
        <v>88</v>
      </c>
      <c r="AV239" s="13" t="s">
        <v>88</v>
      </c>
      <c r="AW239" s="13" t="s">
        <v>34</v>
      </c>
      <c r="AX239" s="13" t="s">
        <v>86</v>
      </c>
      <c r="AY239" s="232" t="s">
        <v>145</v>
      </c>
    </row>
    <row r="240" spans="1:65" s="2" customFormat="1" ht="21.75" customHeight="1">
      <c r="A240" s="34"/>
      <c r="B240" s="35"/>
      <c r="C240" s="202" t="s">
        <v>441</v>
      </c>
      <c r="D240" s="202" t="s">
        <v>146</v>
      </c>
      <c r="E240" s="203" t="s">
        <v>385</v>
      </c>
      <c r="F240" s="204" t="s">
        <v>386</v>
      </c>
      <c r="G240" s="205" t="s">
        <v>251</v>
      </c>
      <c r="H240" s="206">
        <v>5.4</v>
      </c>
      <c r="I240" s="207"/>
      <c r="J240" s="208">
        <f>ROUND(I240*H240,2)</f>
        <v>0</v>
      </c>
      <c r="K240" s="209"/>
      <c r="L240" s="39"/>
      <c r="M240" s="210" t="s">
        <v>1</v>
      </c>
      <c r="N240" s="211" t="s">
        <v>43</v>
      </c>
      <c r="O240" s="71"/>
      <c r="P240" s="212">
        <f>O240*H240</f>
        <v>0</v>
      </c>
      <c r="Q240" s="212">
        <v>3.47E-3</v>
      </c>
      <c r="R240" s="212">
        <f>Q240*H240</f>
        <v>1.8738000000000001E-2</v>
      </c>
      <c r="S240" s="212">
        <v>0</v>
      </c>
      <c r="T240" s="21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4" t="s">
        <v>232</v>
      </c>
      <c r="AT240" s="214" t="s">
        <v>146</v>
      </c>
      <c r="AU240" s="214" t="s">
        <v>88</v>
      </c>
      <c r="AY240" s="17" t="s">
        <v>145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7" t="s">
        <v>86</v>
      </c>
      <c r="BK240" s="215">
        <f>ROUND(I240*H240,2)</f>
        <v>0</v>
      </c>
      <c r="BL240" s="17" t="s">
        <v>232</v>
      </c>
      <c r="BM240" s="214" t="s">
        <v>1240</v>
      </c>
    </row>
    <row r="241" spans="1:65" s="2" customFormat="1" ht="78">
      <c r="A241" s="34"/>
      <c r="B241" s="35"/>
      <c r="C241" s="36"/>
      <c r="D241" s="216" t="s">
        <v>150</v>
      </c>
      <c r="E241" s="36"/>
      <c r="F241" s="217" t="s">
        <v>369</v>
      </c>
      <c r="G241" s="36"/>
      <c r="H241" s="36"/>
      <c r="I241" s="115"/>
      <c r="J241" s="36"/>
      <c r="K241" s="36"/>
      <c r="L241" s="39"/>
      <c r="M241" s="218"/>
      <c r="N241" s="219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150</v>
      </c>
      <c r="AU241" s="17" t="s">
        <v>88</v>
      </c>
    </row>
    <row r="242" spans="1:65" s="2" customFormat="1" ht="16.5" customHeight="1">
      <c r="A242" s="34"/>
      <c r="B242" s="35"/>
      <c r="C242" s="202" t="s">
        <v>445</v>
      </c>
      <c r="D242" s="202" t="s">
        <v>146</v>
      </c>
      <c r="E242" s="203" t="s">
        <v>389</v>
      </c>
      <c r="F242" s="204" t="s">
        <v>390</v>
      </c>
      <c r="G242" s="205" t="s">
        <v>251</v>
      </c>
      <c r="H242" s="206">
        <v>15</v>
      </c>
      <c r="I242" s="207"/>
      <c r="J242" s="208">
        <f>ROUND(I242*H242,2)</f>
        <v>0</v>
      </c>
      <c r="K242" s="209"/>
      <c r="L242" s="39"/>
      <c r="M242" s="210" t="s">
        <v>1</v>
      </c>
      <c r="N242" s="211" t="s">
        <v>43</v>
      </c>
      <c r="O242" s="71"/>
      <c r="P242" s="212">
        <f>O242*H242</f>
        <v>0</v>
      </c>
      <c r="Q242" s="212">
        <v>0</v>
      </c>
      <c r="R242" s="212">
        <f>Q242*H242</f>
        <v>0</v>
      </c>
      <c r="S242" s="212">
        <v>1.7700000000000001E-3</v>
      </c>
      <c r="T242" s="213">
        <f>S242*H242</f>
        <v>2.6550000000000001E-2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4" t="s">
        <v>232</v>
      </c>
      <c r="AT242" s="214" t="s">
        <v>146</v>
      </c>
      <c r="AU242" s="214" t="s">
        <v>88</v>
      </c>
      <c r="AY242" s="17" t="s">
        <v>145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7" t="s">
        <v>86</v>
      </c>
      <c r="BK242" s="215">
        <f>ROUND(I242*H242,2)</f>
        <v>0</v>
      </c>
      <c r="BL242" s="17" t="s">
        <v>232</v>
      </c>
      <c r="BM242" s="214" t="s">
        <v>1241</v>
      </c>
    </row>
    <row r="243" spans="1:65" s="2" customFormat="1" ht="21.75" customHeight="1">
      <c r="A243" s="34"/>
      <c r="B243" s="35"/>
      <c r="C243" s="202" t="s">
        <v>449</v>
      </c>
      <c r="D243" s="202" t="s">
        <v>146</v>
      </c>
      <c r="E243" s="203" t="s">
        <v>396</v>
      </c>
      <c r="F243" s="204" t="s">
        <v>397</v>
      </c>
      <c r="G243" s="205" t="s">
        <v>251</v>
      </c>
      <c r="H243" s="206">
        <v>15</v>
      </c>
      <c r="I243" s="207"/>
      <c r="J243" s="208">
        <f>ROUND(I243*H243,2)</f>
        <v>0</v>
      </c>
      <c r="K243" s="209"/>
      <c r="L243" s="39"/>
      <c r="M243" s="210" t="s">
        <v>1</v>
      </c>
      <c r="N243" s="211" t="s">
        <v>43</v>
      </c>
      <c r="O243" s="71"/>
      <c r="P243" s="212">
        <f>O243*H243</f>
        <v>0</v>
      </c>
      <c r="Q243" s="212">
        <v>3.5699999999999998E-3</v>
      </c>
      <c r="R243" s="212">
        <f>Q243*H243</f>
        <v>5.355E-2</v>
      </c>
      <c r="S243" s="212">
        <v>0</v>
      </c>
      <c r="T243" s="21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4" t="s">
        <v>232</v>
      </c>
      <c r="AT243" s="214" t="s">
        <v>146</v>
      </c>
      <c r="AU243" s="214" t="s">
        <v>88</v>
      </c>
      <c r="AY243" s="17" t="s">
        <v>145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7" t="s">
        <v>86</v>
      </c>
      <c r="BK243" s="215">
        <f>ROUND(I243*H243,2)</f>
        <v>0</v>
      </c>
      <c r="BL243" s="17" t="s">
        <v>232</v>
      </c>
      <c r="BM243" s="214" t="s">
        <v>1242</v>
      </c>
    </row>
    <row r="244" spans="1:65" s="2" customFormat="1" ht="78">
      <c r="A244" s="34"/>
      <c r="B244" s="35"/>
      <c r="C244" s="36"/>
      <c r="D244" s="216" t="s">
        <v>150</v>
      </c>
      <c r="E244" s="36"/>
      <c r="F244" s="217" t="s">
        <v>369</v>
      </c>
      <c r="G244" s="36"/>
      <c r="H244" s="36"/>
      <c r="I244" s="115"/>
      <c r="J244" s="36"/>
      <c r="K244" s="36"/>
      <c r="L244" s="39"/>
      <c r="M244" s="218"/>
      <c r="N244" s="219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150</v>
      </c>
      <c r="AU244" s="17" t="s">
        <v>88</v>
      </c>
    </row>
    <row r="245" spans="1:65" s="2" customFormat="1" ht="16.5" customHeight="1">
      <c r="A245" s="34"/>
      <c r="B245" s="35"/>
      <c r="C245" s="202" t="s">
        <v>453</v>
      </c>
      <c r="D245" s="202" t="s">
        <v>146</v>
      </c>
      <c r="E245" s="203" t="s">
        <v>408</v>
      </c>
      <c r="F245" s="204" t="s">
        <v>409</v>
      </c>
      <c r="G245" s="205" t="s">
        <v>251</v>
      </c>
      <c r="H245" s="206">
        <v>18.2</v>
      </c>
      <c r="I245" s="207"/>
      <c r="J245" s="208">
        <f>ROUND(I245*H245,2)</f>
        <v>0</v>
      </c>
      <c r="K245" s="209"/>
      <c r="L245" s="39"/>
      <c r="M245" s="210" t="s">
        <v>1</v>
      </c>
      <c r="N245" s="211" t="s">
        <v>43</v>
      </c>
      <c r="O245" s="71"/>
      <c r="P245" s="212">
        <f>O245*H245</f>
        <v>0</v>
      </c>
      <c r="Q245" s="212">
        <v>0</v>
      </c>
      <c r="R245" s="212">
        <f>Q245*H245</f>
        <v>0</v>
      </c>
      <c r="S245" s="212">
        <v>1.75E-3</v>
      </c>
      <c r="T245" s="213">
        <f>S245*H245</f>
        <v>3.1849999999999996E-2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4" t="s">
        <v>232</v>
      </c>
      <c r="AT245" s="214" t="s">
        <v>146</v>
      </c>
      <c r="AU245" s="214" t="s">
        <v>88</v>
      </c>
      <c r="AY245" s="17" t="s">
        <v>145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7" t="s">
        <v>86</v>
      </c>
      <c r="BK245" s="215">
        <f>ROUND(I245*H245,2)</f>
        <v>0</v>
      </c>
      <c r="BL245" s="17" t="s">
        <v>232</v>
      </c>
      <c r="BM245" s="214" t="s">
        <v>1243</v>
      </c>
    </row>
    <row r="246" spans="1:65" s="13" customFormat="1" ht="11.25">
      <c r="B246" s="222"/>
      <c r="C246" s="223"/>
      <c r="D246" s="216" t="s">
        <v>160</v>
      </c>
      <c r="E246" s="224" t="s">
        <v>1</v>
      </c>
      <c r="F246" s="225" t="s">
        <v>1244</v>
      </c>
      <c r="G246" s="223"/>
      <c r="H246" s="226">
        <v>18.2</v>
      </c>
      <c r="I246" s="227"/>
      <c r="J246" s="223"/>
      <c r="K246" s="223"/>
      <c r="L246" s="228"/>
      <c r="M246" s="229"/>
      <c r="N246" s="230"/>
      <c r="O246" s="230"/>
      <c r="P246" s="230"/>
      <c r="Q246" s="230"/>
      <c r="R246" s="230"/>
      <c r="S246" s="230"/>
      <c r="T246" s="231"/>
      <c r="AT246" s="232" t="s">
        <v>160</v>
      </c>
      <c r="AU246" s="232" t="s">
        <v>88</v>
      </c>
      <c r="AV246" s="13" t="s">
        <v>88</v>
      </c>
      <c r="AW246" s="13" t="s">
        <v>34</v>
      </c>
      <c r="AX246" s="13" t="s">
        <v>86</v>
      </c>
      <c r="AY246" s="232" t="s">
        <v>145</v>
      </c>
    </row>
    <row r="247" spans="1:65" s="2" customFormat="1" ht="21.75" customHeight="1">
      <c r="A247" s="34"/>
      <c r="B247" s="35"/>
      <c r="C247" s="202" t="s">
        <v>457</v>
      </c>
      <c r="D247" s="202" t="s">
        <v>146</v>
      </c>
      <c r="E247" s="203" t="s">
        <v>413</v>
      </c>
      <c r="F247" s="204" t="s">
        <v>414</v>
      </c>
      <c r="G247" s="205" t="s">
        <v>251</v>
      </c>
      <c r="H247" s="206">
        <v>18.2</v>
      </c>
      <c r="I247" s="207"/>
      <c r="J247" s="208">
        <f>ROUND(I247*H247,2)</f>
        <v>0</v>
      </c>
      <c r="K247" s="209"/>
      <c r="L247" s="39"/>
      <c r="M247" s="210" t="s">
        <v>1</v>
      </c>
      <c r="N247" s="211" t="s">
        <v>43</v>
      </c>
      <c r="O247" s="71"/>
      <c r="P247" s="212">
        <f>O247*H247</f>
        <v>0</v>
      </c>
      <c r="Q247" s="212">
        <v>2.8900000000000002E-3</v>
      </c>
      <c r="R247" s="212">
        <f>Q247*H247</f>
        <v>5.2597999999999999E-2</v>
      </c>
      <c r="S247" s="212">
        <v>0</v>
      </c>
      <c r="T247" s="21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4" t="s">
        <v>232</v>
      </c>
      <c r="AT247" s="214" t="s">
        <v>146</v>
      </c>
      <c r="AU247" s="214" t="s">
        <v>88</v>
      </c>
      <c r="AY247" s="17" t="s">
        <v>145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7" t="s">
        <v>86</v>
      </c>
      <c r="BK247" s="215">
        <f>ROUND(I247*H247,2)</f>
        <v>0</v>
      </c>
      <c r="BL247" s="17" t="s">
        <v>232</v>
      </c>
      <c r="BM247" s="214" t="s">
        <v>1245</v>
      </c>
    </row>
    <row r="248" spans="1:65" s="2" customFormat="1" ht="78">
      <c r="A248" s="34"/>
      <c r="B248" s="35"/>
      <c r="C248" s="36"/>
      <c r="D248" s="216" t="s">
        <v>150</v>
      </c>
      <c r="E248" s="36"/>
      <c r="F248" s="217" t="s">
        <v>369</v>
      </c>
      <c r="G248" s="36"/>
      <c r="H248" s="36"/>
      <c r="I248" s="115"/>
      <c r="J248" s="36"/>
      <c r="K248" s="36"/>
      <c r="L248" s="39"/>
      <c r="M248" s="218"/>
      <c r="N248" s="219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150</v>
      </c>
      <c r="AU248" s="17" t="s">
        <v>88</v>
      </c>
    </row>
    <row r="249" spans="1:65" s="2" customFormat="1" ht="21.75" customHeight="1">
      <c r="A249" s="34"/>
      <c r="B249" s="35"/>
      <c r="C249" s="202" t="s">
        <v>463</v>
      </c>
      <c r="D249" s="202" t="s">
        <v>146</v>
      </c>
      <c r="E249" s="203" t="s">
        <v>426</v>
      </c>
      <c r="F249" s="204" t="s">
        <v>427</v>
      </c>
      <c r="G249" s="205" t="s">
        <v>167</v>
      </c>
      <c r="H249" s="206">
        <v>2</v>
      </c>
      <c r="I249" s="207"/>
      <c r="J249" s="208">
        <f>ROUND(I249*H249,2)</f>
        <v>0</v>
      </c>
      <c r="K249" s="209"/>
      <c r="L249" s="39"/>
      <c r="M249" s="210" t="s">
        <v>1</v>
      </c>
      <c r="N249" s="211" t="s">
        <v>43</v>
      </c>
      <c r="O249" s="71"/>
      <c r="P249" s="212">
        <f>O249*H249</f>
        <v>0</v>
      </c>
      <c r="Q249" s="212">
        <v>0</v>
      </c>
      <c r="R249" s="212">
        <f>Q249*H249</f>
        <v>0</v>
      </c>
      <c r="S249" s="212">
        <v>1.8799999999999999E-3</v>
      </c>
      <c r="T249" s="213">
        <f>S249*H249</f>
        <v>3.7599999999999999E-3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4" t="s">
        <v>232</v>
      </c>
      <c r="AT249" s="214" t="s">
        <v>146</v>
      </c>
      <c r="AU249" s="214" t="s">
        <v>88</v>
      </c>
      <c r="AY249" s="17" t="s">
        <v>145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7" t="s">
        <v>86</v>
      </c>
      <c r="BK249" s="215">
        <f>ROUND(I249*H249,2)</f>
        <v>0</v>
      </c>
      <c r="BL249" s="17" t="s">
        <v>232</v>
      </c>
      <c r="BM249" s="214" t="s">
        <v>1246</v>
      </c>
    </row>
    <row r="250" spans="1:65" s="2" customFormat="1" ht="33" customHeight="1">
      <c r="A250" s="34"/>
      <c r="B250" s="35"/>
      <c r="C250" s="202" t="s">
        <v>467</v>
      </c>
      <c r="D250" s="202" t="s">
        <v>146</v>
      </c>
      <c r="E250" s="203" t="s">
        <v>430</v>
      </c>
      <c r="F250" s="204" t="s">
        <v>431</v>
      </c>
      <c r="G250" s="205" t="s">
        <v>167</v>
      </c>
      <c r="H250" s="206">
        <v>2</v>
      </c>
      <c r="I250" s="207"/>
      <c r="J250" s="208">
        <f>ROUND(I250*H250,2)</f>
        <v>0</v>
      </c>
      <c r="K250" s="209"/>
      <c r="L250" s="39"/>
      <c r="M250" s="210" t="s">
        <v>1</v>
      </c>
      <c r="N250" s="211" t="s">
        <v>43</v>
      </c>
      <c r="O250" s="71"/>
      <c r="P250" s="212">
        <f>O250*H250</f>
        <v>0</v>
      </c>
      <c r="Q250" s="212">
        <v>2.7299999999999998E-3</v>
      </c>
      <c r="R250" s="212">
        <f>Q250*H250</f>
        <v>5.4599999999999996E-3</v>
      </c>
      <c r="S250" s="212">
        <v>0</v>
      </c>
      <c r="T250" s="21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232</v>
      </c>
      <c r="AT250" s="214" t="s">
        <v>146</v>
      </c>
      <c r="AU250" s="214" t="s">
        <v>88</v>
      </c>
      <c r="AY250" s="17" t="s">
        <v>145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7" t="s">
        <v>86</v>
      </c>
      <c r="BK250" s="215">
        <f>ROUND(I250*H250,2)</f>
        <v>0</v>
      </c>
      <c r="BL250" s="17" t="s">
        <v>232</v>
      </c>
      <c r="BM250" s="214" t="s">
        <v>1247</v>
      </c>
    </row>
    <row r="251" spans="1:65" s="2" customFormat="1" ht="78">
      <c r="A251" s="34"/>
      <c r="B251" s="35"/>
      <c r="C251" s="36"/>
      <c r="D251" s="216" t="s">
        <v>150</v>
      </c>
      <c r="E251" s="36"/>
      <c r="F251" s="217" t="s">
        <v>369</v>
      </c>
      <c r="G251" s="36"/>
      <c r="H251" s="36"/>
      <c r="I251" s="115"/>
      <c r="J251" s="36"/>
      <c r="K251" s="36"/>
      <c r="L251" s="39"/>
      <c r="M251" s="218"/>
      <c r="N251" s="219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150</v>
      </c>
      <c r="AU251" s="17" t="s">
        <v>88</v>
      </c>
    </row>
    <row r="252" spans="1:65" s="2" customFormat="1" ht="16.5" customHeight="1">
      <c r="A252" s="34"/>
      <c r="B252" s="35"/>
      <c r="C252" s="202" t="s">
        <v>472</v>
      </c>
      <c r="D252" s="202" t="s">
        <v>146</v>
      </c>
      <c r="E252" s="203" t="s">
        <v>438</v>
      </c>
      <c r="F252" s="204" t="s">
        <v>439</v>
      </c>
      <c r="G252" s="205" t="s">
        <v>251</v>
      </c>
      <c r="H252" s="206">
        <v>15</v>
      </c>
      <c r="I252" s="207"/>
      <c r="J252" s="208">
        <f t="shared" ref="J252:J258" si="0">ROUND(I252*H252,2)</f>
        <v>0</v>
      </c>
      <c r="K252" s="209"/>
      <c r="L252" s="39"/>
      <c r="M252" s="210" t="s">
        <v>1</v>
      </c>
      <c r="N252" s="211" t="s">
        <v>43</v>
      </c>
      <c r="O252" s="71"/>
      <c r="P252" s="212">
        <f t="shared" ref="P252:P258" si="1">O252*H252</f>
        <v>0</v>
      </c>
      <c r="Q252" s="212">
        <v>0</v>
      </c>
      <c r="R252" s="212">
        <f t="shared" ref="R252:R258" si="2">Q252*H252</f>
        <v>0</v>
      </c>
      <c r="S252" s="212">
        <v>2.5999999999999999E-3</v>
      </c>
      <c r="T252" s="213">
        <f t="shared" ref="T252:T258" si="3">S252*H252</f>
        <v>3.9E-2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4" t="s">
        <v>232</v>
      </c>
      <c r="AT252" s="214" t="s">
        <v>146</v>
      </c>
      <c r="AU252" s="214" t="s">
        <v>88</v>
      </c>
      <c r="AY252" s="17" t="s">
        <v>145</v>
      </c>
      <c r="BE252" s="215">
        <f t="shared" ref="BE252:BE258" si="4">IF(N252="základní",J252,0)</f>
        <v>0</v>
      </c>
      <c r="BF252" s="215">
        <f t="shared" ref="BF252:BF258" si="5">IF(N252="snížená",J252,0)</f>
        <v>0</v>
      </c>
      <c r="BG252" s="215">
        <f t="shared" ref="BG252:BG258" si="6">IF(N252="zákl. přenesená",J252,0)</f>
        <v>0</v>
      </c>
      <c r="BH252" s="215">
        <f t="shared" ref="BH252:BH258" si="7">IF(N252="sníž. přenesená",J252,0)</f>
        <v>0</v>
      </c>
      <c r="BI252" s="215">
        <f t="shared" ref="BI252:BI258" si="8">IF(N252="nulová",J252,0)</f>
        <v>0</v>
      </c>
      <c r="BJ252" s="17" t="s">
        <v>86</v>
      </c>
      <c r="BK252" s="215">
        <f t="shared" ref="BK252:BK258" si="9">ROUND(I252*H252,2)</f>
        <v>0</v>
      </c>
      <c r="BL252" s="17" t="s">
        <v>232</v>
      </c>
      <c r="BM252" s="214" t="s">
        <v>1248</v>
      </c>
    </row>
    <row r="253" spans="1:65" s="2" customFormat="1" ht="16.5" customHeight="1">
      <c r="A253" s="34"/>
      <c r="B253" s="35"/>
      <c r="C253" s="202" t="s">
        <v>476</v>
      </c>
      <c r="D253" s="202" t="s">
        <v>146</v>
      </c>
      <c r="E253" s="203" t="s">
        <v>442</v>
      </c>
      <c r="F253" s="204" t="s">
        <v>443</v>
      </c>
      <c r="G253" s="205" t="s">
        <v>251</v>
      </c>
      <c r="H253" s="206">
        <v>15</v>
      </c>
      <c r="I253" s="207"/>
      <c r="J253" s="208">
        <f t="shared" si="0"/>
        <v>0</v>
      </c>
      <c r="K253" s="209"/>
      <c r="L253" s="39"/>
      <c r="M253" s="210" t="s">
        <v>1</v>
      </c>
      <c r="N253" s="211" t="s">
        <v>43</v>
      </c>
      <c r="O253" s="71"/>
      <c r="P253" s="212">
        <f t="shared" si="1"/>
        <v>0</v>
      </c>
      <c r="Q253" s="212">
        <v>2.8600000000000001E-3</v>
      </c>
      <c r="R253" s="212">
        <f t="shared" si="2"/>
        <v>4.2900000000000001E-2</v>
      </c>
      <c r="S253" s="212">
        <v>0</v>
      </c>
      <c r="T253" s="213">
        <f t="shared" si="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4" t="s">
        <v>232</v>
      </c>
      <c r="AT253" s="214" t="s">
        <v>146</v>
      </c>
      <c r="AU253" s="214" t="s">
        <v>88</v>
      </c>
      <c r="AY253" s="17" t="s">
        <v>145</v>
      </c>
      <c r="BE253" s="215">
        <f t="shared" si="4"/>
        <v>0</v>
      </c>
      <c r="BF253" s="215">
        <f t="shared" si="5"/>
        <v>0</v>
      </c>
      <c r="BG253" s="215">
        <f t="shared" si="6"/>
        <v>0</v>
      </c>
      <c r="BH253" s="215">
        <f t="shared" si="7"/>
        <v>0</v>
      </c>
      <c r="BI253" s="215">
        <f t="shared" si="8"/>
        <v>0</v>
      </c>
      <c r="BJ253" s="17" t="s">
        <v>86</v>
      </c>
      <c r="BK253" s="215">
        <f t="shared" si="9"/>
        <v>0</v>
      </c>
      <c r="BL253" s="17" t="s">
        <v>232</v>
      </c>
      <c r="BM253" s="214" t="s">
        <v>1249</v>
      </c>
    </row>
    <row r="254" spans="1:65" s="2" customFormat="1" ht="21.75" customHeight="1">
      <c r="A254" s="34"/>
      <c r="B254" s="35"/>
      <c r="C254" s="202" t="s">
        <v>482</v>
      </c>
      <c r="D254" s="202" t="s">
        <v>146</v>
      </c>
      <c r="E254" s="203" t="s">
        <v>446</v>
      </c>
      <c r="F254" s="204" t="s">
        <v>447</v>
      </c>
      <c r="G254" s="205" t="s">
        <v>167</v>
      </c>
      <c r="H254" s="206">
        <v>1</v>
      </c>
      <c r="I254" s="207"/>
      <c r="J254" s="208">
        <f t="shared" si="0"/>
        <v>0</v>
      </c>
      <c r="K254" s="209"/>
      <c r="L254" s="39"/>
      <c r="M254" s="210" t="s">
        <v>1</v>
      </c>
      <c r="N254" s="211" t="s">
        <v>43</v>
      </c>
      <c r="O254" s="71"/>
      <c r="P254" s="212">
        <f t="shared" si="1"/>
        <v>0</v>
      </c>
      <c r="Q254" s="212">
        <v>4.8000000000000001E-4</v>
      </c>
      <c r="R254" s="212">
        <f t="shared" si="2"/>
        <v>4.8000000000000001E-4</v>
      </c>
      <c r="S254" s="212">
        <v>0</v>
      </c>
      <c r="T254" s="213">
        <f t="shared" si="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4" t="s">
        <v>232</v>
      </c>
      <c r="AT254" s="214" t="s">
        <v>146</v>
      </c>
      <c r="AU254" s="214" t="s">
        <v>88</v>
      </c>
      <c r="AY254" s="17" t="s">
        <v>145</v>
      </c>
      <c r="BE254" s="215">
        <f t="shared" si="4"/>
        <v>0</v>
      </c>
      <c r="BF254" s="215">
        <f t="shared" si="5"/>
        <v>0</v>
      </c>
      <c r="BG254" s="215">
        <f t="shared" si="6"/>
        <v>0</v>
      </c>
      <c r="BH254" s="215">
        <f t="shared" si="7"/>
        <v>0</v>
      </c>
      <c r="BI254" s="215">
        <f t="shared" si="8"/>
        <v>0</v>
      </c>
      <c r="BJ254" s="17" t="s">
        <v>86</v>
      </c>
      <c r="BK254" s="215">
        <f t="shared" si="9"/>
        <v>0</v>
      </c>
      <c r="BL254" s="17" t="s">
        <v>232</v>
      </c>
      <c r="BM254" s="214" t="s">
        <v>1250</v>
      </c>
    </row>
    <row r="255" spans="1:65" s="2" customFormat="1" ht="21.75" customHeight="1">
      <c r="A255" s="34"/>
      <c r="B255" s="35"/>
      <c r="C255" s="202" t="s">
        <v>486</v>
      </c>
      <c r="D255" s="202" t="s">
        <v>146</v>
      </c>
      <c r="E255" s="203" t="s">
        <v>450</v>
      </c>
      <c r="F255" s="204" t="s">
        <v>451</v>
      </c>
      <c r="G255" s="205" t="s">
        <v>251</v>
      </c>
      <c r="H255" s="206">
        <v>15</v>
      </c>
      <c r="I255" s="207"/>
      <c r="J255" s="208">
        <f t="shared" si="0"/>
        <v>0</v>
      </c>
      <c r="K255" s="209"/>
      <c r="L255" s="39"/>
      <c r="M255" s="210" t="s">
        <v>1</v>
      </c>
      <c r="N255" s="211" t="s">
        <v>43</v>
      </c>
      <c r="O255" s="71"/>
      <c r="P255" s="212">
        <f t="shared" si="1"/>
        <v>0</v>
      </c>
      <c r="Q255" s="212">
        <v>0</v>
      </c>
      <c r="R255" s="212">
        <f t="shared" si="2"/>
        <v>0</v>
      </c>
      <c r="S255" s="212">
        <v>0</v>
      </c>
      <c r="T255" s="213">
        <f t="shared" si="3"/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4" t="s">
        <v>232</v>
      </c>
      <c r="AT255" s="214" t="s">
        <v>146</v>
      </c>
      <c r="AU255" s="214" t="s">
        <v>88</v>
      </c>
      <c r="AY255" s="17" t="s">
        <v>145</v>
      </c>
      <c r="BE255" s="215">
        <f t="shared" si="4"/>
        <v>0</v>
      </c>
      <c r="BF255" s="215">
        <f t="shared" si="5"/>
        <v>0</v>
      </c>
      <c r="BG255" s="215">
        <f t="shared" si="6"/>
        <v>0</v>
      </c>
      <c r="BH255" s="215">
        <f t="shared" si="7"/>
        <v>0</v>
      </c>
      <c r="BI255" s="215">
        <f t="shared" si="8"/>
        <v>0</v>
      </c>
      <c r="BJ255" s="17" t="s">
        <v>86</v>
      </c>
      <c r="BK255" s="215">
        <f t="shared" si="9"/>
        <v>0</v>
      </c>
      <c r="BL255" s="17" t="s">
        <v>232</v>
      </c>
      <c r="BM255" s="214" t="s">
        <v>1251</v>
      </c>
    </row>
    <row r="256" spans="1:65" s="2" customFormat="1" ht="16.5" customHeight="1">
      <c r="A256" s="34"/>
      <c r="B256" s="35"/>
      <c r="C256" s="202" t="s">
        <v>490</v>
      </c>
      <c r="D256" s="202" t="s">
        <v>146</v>
      </c>
      <c r="E256" s="203" t="s">
        <v>807</v>
      </c>
      <c r="F256" s="204" t="s">
        <v>808</v>
      </c>
      <c r="G256" s="205" t="s">
        <v>251</v>
      </c>
      <c r="H256" s="206">
        <v>4.5</v>
      </c>
      <c r="I256" s="207"/>
      <c r="J256" s="208">
        <f t="shared" si="0"/>
        <v>0</v>
      </c>
      <c r="K256" s="209"/>
      <c r="L256" s="39"/>
      <c r="M256" s="210" t="s">
        <v>1</v>
      </c>
      <c r="N256" s="211" t="s">
        <v>43</v>
      </c>
      <c r="O256" s="71"/>
      <c r="P256" s="212">
        <f t="shared" si="1"/>
        <v>0</v>
      </c>
      <c r="Q256" s="212">
        <v>0</v>
      </c>
      <c r="R256" s="212">
        <f t="shared" si="2"/>
        <v>0</v>
      </c>
      <c r="S256" s="212">
        <v>3.9399999999999999E-3</v>
      </c>
      <c r="T256" s="213">
        <f t="shared" si="3"/>
        <v>1.7729999999999999E-2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4" t="s">
        <v>232</v>
      </c>
      <c r="AT256" s="214" t="s">
        <v>146</v>
      </c>
      <c r="AU256" s="214" t="s">
        <v>88</v>
      </c>
      <c r="AY256" s="17" t="s">
        <v>145</v>
      </c>
      <c r="BE256" s="215">
        <f t="shared" si="4"/>
        <v>0</v>
      </c>
      <c r="BF256" s="215">
        <f t="shared" si="5"/>
        <v>0</v>
      </c>
      <c r="BG256" s="215">
        <f t="shared" si="6"/>
        <v>0</v>
      </c>
      <c r="BH256" s="215">
        <f t="shared" si="7"/>
        <v>0</v>
      </c>
      <c r="BI256" s="215">
        <f t="shared" si="8"/>
        <v>0</v>
      </c>
      <c r="BJ256" s="17" t="s">
        <v>86</v>
      </c>
      <c r="BK256" s="215">
        <f t="shared" si="9"/>
        <v>0</v>
      </c>
      <c r="BL256" s="17" t="s">
        <v>232</v>
      </c>
      <c r="BM256" s="214" t="s">
        <v>1252</v>
      </c>
    </row>
    <row r="257" spans="1:65" s="2" customFormat="1" ht="21.75" customHeight="1">
      <c r="A257" s="34"/>
      <c r="B257" s="35"/>
      <c r="C257" s="202" t="s">
        <v>494</v>
      </c>
      <c r="D257" s="202" t="s">
        <v>146</v>
      </c>
      <c r="E257" s="203" t="s">
        <v>811</v>
      </c>
      <c r="F257" s="204" t="s">
        <v>812</v>
      </c>
      <c r="G257" s="205" t="s">
        <v>251</v>
      </c>
      <c r="H257" s="206">
        <v>4.5</v>
      </c>
      <c r="I257" s="207"/>
      <c r="J257" s="208">
        <f t="shared" si="0"/>
        <v>0</v>
      </c>
      <c r="K257" s="209"/>
      <c r="L257" s="39"/>
      <c r="M257" s="210" t="s">
        <v>1</v>
      </c>
      <c r="N257" s="211" t="s">
        <v>43</v>
      </c>
      <c r="O257" s="71"/>
      <c r="P257" s="212">
        <f t="shared" si="1"/>
        <v>0</v>
      </c>
      <c r="Q257" s="212">
        <v>2.2300000000000002E-3</v>
      </c>
      <c r="R257" s="212">
        <f t="shared" si="2"/>
        <v>1.0035000000000001E-2</v>
      </c>
      <c r="S257" s="212">
        <v>0</v>
      </c>
      <c r="T257" s="213">
        <f t="shared" si="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4" t="s">
        <v>232</v>
      </c>
      <c r="AT257" s="214" t="s">
        <v>146</v>
      </c>
      <c r="AU257" s="214" t="s">
        <v>88</v>
      </c>
      <c r="AY257" s="17" t="s">
        <v>145</v>
      </c>
      <c r="BE257" s="215">
        <f t="shared" si="4"/>
        <v>0</v>
      </c>
      <c r="BF257" s="215">
        <f t="shared" si="5"/>
        <v>0</v>
      </c>
      <c r="BG257" s="215">
        <f t="shared" si="6"/>
        <v>0</v>
      </c>
      <c r="BH257" s="215">
        <f t="shared" si="7"/>
        <v>0</v>
      </c>
      <c r="BI257" s="215">
        <f t="shared" si="8"/>
        <v>0</v>
      </c>
      <c r="BJ257" s="17" t="s">
        <v>86</v>
      </c>
      <c r="BK257" s="215">
        <f t="shared" si="9"/>
        <v>0</v>
      </c>
      <c r="BL257" s="17" t="s">
        <v>232</v>
      </c>
      <c r="BM257" s="214" t="s">
        <v>1253</v>
      </c>
    </row>
    <row r="258" spans="1:65" s="2" customFormat="1" ht="21.75" customHeight="1">
      <c r="A258" s="34"/>
      <c r="B258" s="35"/>
      <c r="C258" s="202" t="s">
        <v>499</v>
      </c>
      <c r="D258" s="202" t="s">
        <v>146</v>
      </c>
      <c r="E258" s="203" t="s">
        <v>458</v>
      </c>
      <c r="F258" s="204" t="s">
        <v>459</v>
      </c>
      <c r="G258" s="205" t="s">
        <v>347</v>
      </c>
      <c r="H258" s="266"/>
      <c r="I258" s="207"/>
      <c r="J258" s="208">
        <f t="shared" si="0"/>
        <v>0</v>
      </c>
      <c r="K258" s="209"/>
      <c r="L258" s="39"/>
      <c r="M258" s="210" t="s">
        <v>1</v>
      </c>
      <c r="N258" s="211" t="s">
        <v>43</v>
      </c>
      <c r="O258" s="71"/>
      <c r="P258" s="212">
        <f t="shared" si="1"/>
        <v>0</v>
      </c>
      <c r="Q258" s="212">
        <v>0</v>
      </c>
      <c r="R258" s="212">
        <f t="shared" si="2"/>
        <v>0</v>
      </c>
      <c r="S258" s="212">
        <v>0</v>
      </c>
      <c r="T258" s="213">
        <f t="shared" si="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4" t="s">
        <v>232</v>
      </c>
      <c r="AT258" s="214" t="s">
        <v>146</v>
      </c>
      <c r="AU258" s="214" t="s">
        <v>88</v>
      </c>
      <c r="AY258" s="17" t="s">
        <v>145</v>
      </c>
      <c r="BE258" s="215">
        <f t="shared" si="4"/>
        <v>0</v>
      </c>
      <c r="BF258" s="215">
        <f t="shared" si="5"/>
        <v>0</v>
      </c>
      <c r="BG258" s="215">
        <f t="shared" si="6"/>
        <v>0</v>
      </c>
      <c r="BH258" s="215">
        <f t="shared" si="7"/>
        <v>0</v>
      </c>
      <c r="BI258" s="215">
        <f t="shared" si="8"/>
        <v>0</v>
      </c>
      <c r="BJ258" s="17" t="s">
        <v>86</v>
      </c>
      <c r="BK258" s="215">
        <f t="shared" si="9"/>
        <v>0</v>
      </c>
      <c r="BL258" s="17" t="s">
        <v>232</v>
      </c>
      <c r="BM258" s="214" t="s">
        <v>1254</v>
      </c>
    </row>
    <row r="259" spans="1:65" s="12" customFormat="1" ht="22.9" customHeight="1">
      <c r="B259" s="188"/>
      <c r="C259" s="189"/>
      <c r="D259" s="190" t="s">
        <v>77</v>
      </c>
      <c r="E259" s="220" t="s">
        <v>461</v>
      </c>
      <c r="F259" s="220" t="s">
        <v>462</v>
      </c>
      <c r="G259" s="189"/>
      <c r="H259" s="189"/>
      <c r="I259" s="192"/>
      <c r="J259" s="221">
        <f>BK259</f>
        <v>0</v>
      </c>
      <c r="K259" s="189"/>
      <c r="L259" s="194"/>
      <c r="M259" s="195"/>
      <c r="N259" s="196"/>
      <c r="O259" s="196"/>
      <c r="P259" s="197">
        <f>SUM(P260:P264)</f>
        <v>0</v>
      </c>
      <c r="Q259" s="196"/>
      <c r="R259" s="197">
        <f>SUM(R260:R264)</f>
        <v>0.18232500000000001</v>
      </c>
      <c r="S259" s="196"/>
      <c r="T259" s="198">
        <f>SUM(T260:T264)</f>
        <v>0</v>
      </c>
      <c r="AR259" s="199" t="s">
        <v>88</v>
      </c>
      <c r="AT259" s="200" t="s">
        <v>77</v>
      </c>
      <c r="AU259" s="200" t="s">
        <v>86</v>
      </c>
      <c r="AY259" s="199" t="s">
        <v>145</v>
      </c>
      <c r="BK259" s="201">
        <f>SUM(BK260:BK264)</f>
        <v>0</v>
      </c>
    </row>
    <row r="260" spans="1:65" s="2" customFormat="1" ht="21.75" customHeight="1">
      <c r="A260" s="34"/>
      <c r="B260" s="35"/>
      <c r="C260" s="202" t="s">
        <v>505</v>
      </c>
      <c r="D260" s="202" t="s">
        <v>146</v>
      </c>
      <c r="E260" s="203" t="s">
        <v>464</v>
      </c>
      <c r="F260" s="204" t="s">
        <v>465</v>
      </c>
      <c r="G260" s="205" t="s">
        <v>187</v>
      </c>
      <c r="H260" s="206">
        <v>63</v>
      </c>
      <c r="I260" s="207"/>
      <c r="J260" s="208">
        <f>ROUND(I260*H260,2)</f>
        <v>0</v>
      </c>
      <c r="K260" s="209"/>
      <c r="L260" s="39"/>
      <c r="M260" s="210" t="s">
        <v>1</v>
      </c>
      <c r="N260" s="211" t="s">
        <v>43</v>
      </c>
      <c r="O260" s="71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4" t="s">
        <v>232</v>
      </c>
      <c r="AT260" s="214" t="s">
        <v>146</v>
      </c>
      <c r="AU260" s="214" t="s">
        <v>88</v>
      </c>
      <c r="AY260" s="17" t="s">
        <v>145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7" t="s">
        <v>86</v>
      </c>
      <c r="BK260" s="215">
        <f>ROUND(I260*H260,2)</f>
        <v>0</v>
      </c>
      <c r="BL260" s="17" t="s">
        <v>232</v>
      </c>
      <c r="BM260" s="214" t="s">
        <v>1255</v>
      </c>
    </row>
    <row r="261" spans="1:65" s="2" customFormat="1" ht="33" customHeight="1">
      <c r="A261" s="34"/>
      <c r="B261" s="35"/>
      <c r="C261" s="244" t="s">
        <v>511</v>
      </c>
      <c r="D261" s="244" t="s">
        <v>237</v>
      </c>
      <c r="E261" s="245" t="s">
        <v>468</v>
      </c>
      <c r="F261" s="246" t="s">
        <v>469</v>
      </c>
      <c r="G261" s="247" t="s">
        <v>187</v>
      </c>
      <c r="H261" s="248">
        <v>72.45</v>
      </c>
      <c r="I261" s="249"/>
      <c r="J261" s="250">
        <f>ROUND(I261*H261,2)</f>
        <v>0</v>
      </c>
      <c r="K261" s="251"/>
      <c r="L261" s="252"/>
      <c r="M261" s="253" t="s">
        <v>1</v>
      </c>
      <c r="N261" s="254" t="s">
        <v>43</v>
      </c>
      <c r="O261" s="71"/>
      <c r="P261" s="212">
        <f>O261*H261</f>
        <v>0</v>
      </c>
      <c r="Q261" s="212">
        <v>2.5000000000000001E-3</v>
      </c>
      <c r="R261" s="212">
        <f>Q261*H261</f>
        <v>0.18112500000000001</v>
      </c>
      <c r="S261" s="212">
        <v>0</v>
      </c>
      <c r="T261" s="21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4" t="s">
        <v>240</v>
      </c>
      <c r="AT261" s="214" t="s">
        <v>237</v>
      </c>
      <c r="AU261" s="214" t="s">
        <v>88</v>
      </c>
      <c r="AY261" s="17" t="s">
        <v>145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7" t="s">
        <v>86</v>
      </c>
      <c r="BK261" s="215">
        <f>ROUND(I261*H261,2)</f>
        <v>0</v>
      </c>
      <c r="BL261" s="17" t="s">
        <v>232</v>
      </c>
      <c r="BM261" s="214" t="s">
        <v>1256</v>
      </c>
    </row>
    <row r="262" spans="1:65" s="13" customFormat="1" ht="11.25">
      <c r="B262" s="222"/>
      <c r="C262" s="223"/>
      <c r="D262" s="216" t="s">
        <v>160</v>
      </c>
      <c r="E262" s="223"/>
      <c r="F262" s="225" t="s">
        <v>1257</v>
      </c>
      <c r="G262" s="223"/>
      <c r="H262" s="226">
        <v>72.45</v>
      </c>
      <c r="I262" s="227"/>
      <c r="J262" s="223"/>
      <c r="K262" s="223"/>
      <c r="L262" s="228"/>
      <c r="M262" s="229"/>
      <c r="N262" s="230"/>
      <c r="O262" s="230"/>
      <c r="P262" s="230"/>
      <c r="Q262" s="230"/>
      <c r="R262" s="230"/>
      <c r="S262" s="230"/>
      <c r="T262" s="231"/>
      <c r="AT262" s="232" t="s">
        <v>160</v>
      </c>
      <c r="AU262" s="232" t="s">
        <v>88</v>
      </c>
      <c r="AV262" s="13" t="s">
        <v>88</v>
      </c>
      <c r="AW262" s="13" t="s">
        <v>4</v>
      </c>
      <c r="AX262" s="13" t="s">
        <v>86</v>
      </c>
      <c r="AY262" s="232" t="s">
        <v>145</v>
      </c>
    </row>
    <row r="263" spans="1:65" s="2" customFormat="1" ht="16.5" customHeight="1">
      <c r="A263" s="34"/>
      <c r="B263" s="35"/>
      <c r="C263" s="202" t="s">
        <v>516</v>
      </c>
      <c r="D263" s="202" t="s">
        <v>146</v>
      </c>
      <c r="E263" s="203" t="s">
        <v>473</v>
      </c>
      <c r="F263" s="204" t="s">
        <v>474</v>
      </c>
      <c r="G263" s="205" t="s">
        <v>251</v>
      </c>
      <c r="H263" s="206">
        <v>15</v>
      </c>
      <c r="I263" s="207"/>
      <c r="J263" s="208">
        <f>ROUND(I263*H263,2)</f>
        <v>0</v>
      </c>
      <c r="K263" s="209"/>
      <c r="L263" s="39"/>
      <c r="M263" s="210" t="s">
        <v>1</v>
      </c>
      <c r="N263" s="211" t="s">
        <v>43</v>
      </c>
      <c r="O263" s="71"/>
      <c r="P263" s="212">
        <f>O263*H263</f>
        <v>0</v>
      </c>
      <c r="Q263" s="212">
        <v>8.0000000000000007E-5</v>
      </c>
      <c r="R263" s="212">
        <f>Q263*H263</f>
        <v>1.2000000000000001E-3</v>
      </c>
      <c r="S263" s="212">
        <v>0</v>
      </c>
      <c r="T263" s="21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4" t="s">
        <v>232</v>
      </c>
      <c r="AT263" s="214" t="s">
        <v>146</v>
      </c>
      <c r="AU263" s="214" t="s">
        <v>88</v>
      </c>
      <c r="AY263" s="17" t="s">
        <v>145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7" t="s">
        <v>86</v>
      </c>
      <c r="BK263" s="215">
        <f>ROUND(I263*H263,2)</f>
        <v>0</v>
      </c>
      <c r="BL263" s="17" t="s">
        <v>232</v>
      </c>
      <c r="BM263" s="214" t="s">
        <v>1258</v>
      </c>
    </row>
    <row r="264" spans="1:65" s="2" customFormat="1" ht="21.75" customHeight="1">
      <c r="A264" s="34"/>
      <c r="B264" s="35"/>
      <c r="C264" s="202" t="s">
        <v>522</v>
      </c>
      <c r="D264" s="202" t="s">
        <v>146</v>
      </c>
      <c r="E264" s="203" t="s">
        <v>477</v>
      </c>
      <c r="F264" s="204" t="s">
        <v>478</v>
      </c>
      <c r="G264" s="205" t="s">
        <v>347</v>
      </c>
      <c r="H264" s="266"/>
      <c r="I264" s="207"/>
      <c r="J264" s="208">
        <f>ROUND(I264*H264,2)</f>
        <v>0</v>
      </c>
      <c r="K264" s="209"/>
      <c r="L264" s="39"/>
      <c r="M264" s="210" t="s">
        <v>1</v>
      </c>
      <c r="N264" s="211" t="s">
        <v>43</v>
      </c>
      <c r="O264" s="71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4" t="s">
        <v>232</v>
      </c>
      <c r="AT264" s="214" t="s">
        <v>146</v>
      </c>
      <c r="AU264" s="214" t="s">
        <v>88</v>
      </c>
      <c r="AY264" s="17" t="s">
        <v>145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7" t="s">
        <v>86</v>
      </c>
      <c r="BK264" s="215">
        <f>ROUND(I264*H264,2)</f>
        <v>0</v>
      </c>
      <c r="BL264" s="17" t="s">
        <v>232</v>
      </c>
      <c r="BM264" s="214" t="s">
        <v>1259</v>
      </c>
    </row>
    <row r="265" spans="1:65" s="12" customFormat="1" ht="22.9" customHeight="1">
      <c r="B265" s="188"/>
      <c r="C265" s="189"/>
      <c r="D265" s="190" t="s">
        <v>77</v>
      </c>
      <c r="E265" s="220" t="s">
        <v>503</v>
      </c>
      <c r="F265" s="220" t="s">
        <v>504</v>
      </c>
      <c r="G265" s="189"/>
      <c r="H265" s="189"/>
      <c r="I265" s="192"/>
      <c r="J265" s="221">
        <f>BK265</f>
        <v>0</v>
      </c>
      <c r="K265" s="189"/>
      <c r="L265" s="194"/>
      <c r="M265" s="195"/>
      <c r="N265" s="196"/>
      <c r="O265" s="196"/>
      <c r="P265" s="197">
        <f>SUM(P266:P275)</f>
        <v>0</v>
      </c>
      <c r="Q265" s="196"/>
      <c r="R265" s="197">
        <f>SUM(R266:R275)</f>
        <v>9.8164200000000007E-2</v>
      </c>
      <c r="S265" s="196"/>
      <c r="T265" s="198">
        <f>SUM(T266:T275)</f>
        <v>0</v>
      </c>
      <c r="AR265" s="199" t="s">
        <v>88</v>
      </c>
      <c r="AT265" s="200" t="s">
        <v>77</v>
      </c>
      <c r="AU265" s="200" t="s">
        <v>86</v>
      </c>
      <c r="AY265" s="199" t="s">
        <v>145</v>
      </c>
      <c r="BK265" s="201">
        <f>SUM(BK266:BK275)</f>
        <v>0</v>
      </c>
    </row>
    <row r="266" spans="1:65" s="2" customFormat="1" ht="21.75" customHeight="1">
      <c r="A266" s="34"/>
      <c r="B266" s="35"/>
      <c r="C266" s="202" t="s">
        <v>527</v>
      </c>
      <c r="D266" s="202" t="s">
        <v>146</v>
      </c>
      <c r="E266" s="203" t="s">
        <v>517</v>
      </c>
      <c r="F266" s="204" t="s">
        <v>518</v>
      </c>
      <c r="G266" s="205" t="s">
        <v>187</v>
      </c>
      <c r="H266" s="206">
        <v>208.86</v>
      </c>
      <c r="I266" s="207"/>
      <c r="J266" s="208">
        <f>ROUND(I266*H266,2)</f>
        <v>0</v>
      </c>
      <c r="K266" s="209"/>
      <c r="L266" s="39"/>
      <c r="M266" s="210" t="s">
        <v>1</v>
      </c>
      <c r="N266" s="211" t="s">
        <v>43</v>
      </c>
      <c r="O266" s="71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4" t="s">
        <v>232</v>
      </c>
      <c r="AT266" s="214" t="s">
        <v>146</v>
      </c>
      <c r="AU266" s="214" t="s">
        <v>88</v>
      </c>
      <c r="AY266" s="17" t="s">
        <v>145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7" t="s">
        <v>86</v>
      </c>
      <c r="BK266" s="215">
        <f>ROUND(I266*H266,2)</f>
        <v>0</v>
      </c>
      <c r="BL266" s="17" t="s">
        <v>232</v>
      </c>
      <c r="BM266" s="214" t="s">
        <v>1260</v>
      </c>
    </row>
    <row r="267" spans="1:65" s="13" customFormat="1" ht="11.25">
      <c r="B267" s="222"/>
      <c r="C267" s="223"/>
      <c r="D267" s="216" t="s">
        <v>160</v>
      </c>
      <c r="E267" s="224" t="s">
        <v>1</v>
      </c>
      <c r="F267" s="225" t="s">
        <v>1261</v>
      </c>
      <c r="G267" s="223"/>
      <c r="H267" s="226">
        <v>13.2</v>
      </c>
      <c r="I267" s="227"/>
      <c r="J267" s="223"/>
      <c r="K267" s="223"/>
      <c r="L267" s="228"/>
      <c r="M267" s="229"/>
      <c r="N267" s="230"/>
      <c r="O267" s="230"/>
      <c r="P267" s="230"/>
      <c r="Q267" s="230"/>
      <c r="R267" s="230"/>
      <c r="S267" s="230"/>
      <c r="T267" s="231"/>
      <c r="AT267" s="232" t="s">
        <v>160</v>
      </c>
      <c r="AU267" s="232" t="s">
        <v>88</v>
      </c>
      <c r="AV267" s="13" t="s">
        <v>88</v>
      </c>
      <c r="AW267" s="13" t="s">
        <v>34</v>
      </c>
      <c r="AX267" s="13" t="s">
        <v>78</v>
      </c>
      <c r="AY267" s="232" t="s">
        <v>145</v>
      </c>
    </row>
    <row r="268" spans="1:65" s="13" customFormat="1" ht="11.25">
      <c r="B268" s="222"/>
      <c r="C268" s="223"/>
      <c r="D268" s="216" t="s">
        <v>160</v>
      </c>
      <c r="E268" s="224" t="s">
        <v>1</v>
      </c>
      <c r="F268" s="225" t="s">
        <v>1262</v>
      </c>
      <c r="G268" s="223"/>
      <c r="H268" s="226">
        <v>39</v>
      </c>
      <c r="I268" s="227"/>
      <c r="J268" s="223"/>
      <c r="K268" s="223"/>
      <c r="L268" s="228"/>
      <c r="M268" s="229"/>
      <c r="N268" s="230"/>
      <c r="O268" s="230"/>
      <c r="P268" s="230"/>
      <c r="Q268" s="230"/>
      <c r="R268" s="230"/>
      <c r="S268" s="230"/>
      <c r="T268" s="231"/>
      <c r="AT268" s="232" t="s">
        <v>160</v>
      </c>
      <c r="AU268" s="232" t="s">
        <v>88</v>
      </c>
      <c r="AV268" s="13" t="s">
        <v>88</v>
      </c>
      <c r="AW268" s="13" t="s">
        <v>34</v>
      </c>
      <c r="AX268" s="13" t="s">
        <v>78</v>
      </c>
      <c r="AY268" s="232" t="s">
        <v>145</v>
      </c>
    </row>
    <row r="269" spans="1:65" s="13" customFormat="1" ht="11.25">
      <c r="B269" s="222"/>
      <c r="C269" s="223"/>
      <c r="D269" s="216" t="s">
        <v>160</v>
      </c>
      <c r="E269" s="224" t="s">
        <v>1</v>
      </c>
      <c r="F269" s="225" t="s">
        <v>1263</v>
      </c>
      <c r="G269" s="223"/>
      <c r="H269" s="226">
        <v>45.36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160</v>
      </c>
      <c r="AU269" s="232" t="s">
        <v>88</v>
      </c>
      <c r="AV269" s="13" t="s">
        <v>88</v>
      </c>
      <c r="AW269" s="13" t="s">
        <v>34</v>
      </c>
      <c r="AX269" s="13" t="s">
        <v>78</v>
      </c>
      <c r="AY269" s="232" t="s">
        <v>145</v>
      </c>
    </row>
    <row r="270" spans="1:65" s="13" customFormat="1" ht="11.25">
      <c r="B270" s="222"/>
      <c r="C270" s="223"/>
      <c r="D270" s="216" t="s">
        <v>160</v>
      </c>
      <c r="E270" s="224" t="s">
        <v>1</v>
      </c>
      <c r="F270" s="225" t="s">
        <v>1264</v>
      </c>
      <c r="G270" s="223"/>
      <c r="H270" s="226">
        <v>63</v>
      </c>
      <c r="I270" s="227"/>
      <c r="J270" s="223"/>
      <c r="K270" s="223"/>
      <c r="L270" s="228"/>
      <c r="M270" s="229"/>
      <c r="N270" s="230"/>
      <c r="O270" s="230"/>
      <c r="P270" s="230"/>
      <c r="Q270" s="230"/>
      <c r="R270" s="230"/>
      <c r="S270" s="230"/>
      <c r="T270" s="231"/>
      <c r="AT270" s="232" t="s">
        <v>160</v>
      </c>
      <c r="AU270" s="232" t="s">
        <v>88</v>
      </c>
      <c r="AV270" s="13" t="s">
        <v>88</v>
      </c>
      <c r="AW270" s="13" t="s">
        <v>34</v>
      </c>
      <c r="AX270" s="13" t="s">
        <v>78</v>
      </c>
      <c r="AY270" s="232" t="s">
        <v>145</v>
      </c>
    </row>
    <row r="271" spans="1:65" s="13" customFormat="1" ht="11.25">
      <c r="B271" s="222"/>
      <c r="C271" s="223"/>
      <c r="D271" s="216" t="s">
        <v>160</v>
      </c>
      <c r="E271" s="224" t="s">
        <v>1</v>
      </c>
      <c r="F271" s="225" t="s">
        <v>1265</v>
      </c>
      <c r="G271" s="223"/>
      <c r="H271" s="226">
        <v>48.3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160</v>
      </c>
      <c r="AU271" s="232" t="s">
        <v>88</v>
      </c>
      <c r="AV271" s="13" t="s">
        <v>88</v>
      </c>
      <c r="AW271" s="13" t="s">
        <v>34</v>
      </c>
      <c r="AX271" s="13" t="s">
        <v>78</v>
      </c>
      <c r="AY271" s="232" t="s">
        <v>145</v>
      </c>
    </row>
    <row r="272" spans="1:65" s="14" customFormat="1" ht="11.25">
      <c r="B272" s="233"/>
      <c r="C272" s="234"/>
      <c r="D272" s="216" t="s">
        <v>160</v>
      </c>
      <c r="E272" s="235" t="s">
        <v>1</v>
      </c>
      <c r="F272" s="236" t="s">
        <v>164</v>
      </c>
      <c r="G272" s="234"/>
      <c r="H272" s="237">
        <v>208.86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160</v>
      </c>
      <c r="AU272" s="243" t="s">
        <v>88</v>
      </c>
      <c r="AV272" s="14" t="s">
        <v>144</v>
      </c>
      <c r="AW272" s="14" t="s">
        <v>34</v>
      </c>
      <c r="AX272" s="14" t="s">
        <v>86</v>
      </c>
      <c r="AY272" s="243" t="s">
        <v>145</v>
      </c>
    </row>
    <row r="273" spans="1:65" s="2" customFormat="1" ht="21.75" customHeight="1">
      <c r="A273" s="34"/>
      <c r="B273" s="35"/>
      <c r="C273" s="202" t="s">
        <v>533</v>
      </c>
      <c r="D273" s="202" t="s">
        <v>146</v>
      </c>
      <c r="E273" s="203" t="s">
        <v>523</v>
      </c>
      <c r="F273" s="204" t="s">
        <v>524</v>
      </c>
      <c r="G273" s="205" t="s">
        <v>187</v>
      </c>
      <c r="H273" s="206">
        <v>208.86</v>
      </c>
      <c r="I273" s="207"/>
      <c r="J273" s="208">
        <f>ROUND(I273*H273,2)</f>
        <v>0</v>
      </c>
      <c r="K273" s="209"/>
      <c r="L273" s="39"/>
      <c r="M273" s="210" t="s">
        <v>1</v>
      </c>
      <c r="N273" s="211" t="s">
        <v>43</v>
      </c>
      <c r="O273" s="71"/>
      <c r="P273" s="212">
        <f>O273*H273</f>
        <v>0</v>
      </c>
      <c r="Q273" s="212">
        <v>2.2000000000000001E-4</v>
      </c>
      <c r="R273" s="212">
        <f>Q273*H273</f>
        <v>4.5949200000000003E-2</v>
      </c>
      <c r="S273" s="212">
        <v>0</v>
      </c>
      <c r="T273" s="21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4" t="s">
        <v>232</v>
      </c>
      <c r="AT273" s="214" t="s">
        <v>146</v>
      </c>
      <c r="AU273" s="214" t="s">
        <v>88</v>
      </c>
      <c r="AY273" s="17" t="s">
        <v>145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7" t="s">
        <v>86</v>
      </c>
      <c r="BK273" s="215">
        <f>ROUND(I273*H273,2)</f>
        <v>0</v>
      </c>
      <c r="BL273" s="17" t="s">
        <v>232</v>
      </c>
      <c r="BM273" s="214" t="s">
        <v>1266</v>
      </c>
    </row>
    <row r="274" spans="1:65" s="2" customFormat="1" ht="21.75" customHeight="1">
      <c r="A274" s="34"/>
      <c r="B274" s="35"/>
      <c r="C274" s="202" t="s">
        <v>537</v>
      </c>
      <c r="D274" s="202" t="s">
        <v>146</v>
      </c>
      <c r="E274" s="203" t="s">
        <v>528</v>
      </c>
      <c r="F274" s="204" t="s">
        <v>529</v>
      </c>
      <c r="G274" s="205" t="s">
        <v>187</v>
      </c>
      <c r="H274" s="206">
        <v>208.86</v>
      </c>
      <c r="I274" s="207"/>
      <c r="J274" s="208">
        <f>ROUND(I274*H274,2)</f>
        <v>0</v>
      </c>
      <c r="K274" s="209"/>
      <c r="L274" s="39"/>
      <c r="M274" s="210" t="s">
        <v>1</v>
      </c>
      <c r="N274" s="211" t="s">
        <v>43</v>
      </c>
      <c r="O274" s="71"/>
      <c r="P274" s="212">
        <f>O274*H274</f>
        <v>0</v>
      </c>
      <c r="Q274" s="212">
        <v>2.5000000000000001E-4</v>
      </c>
      <c r="R274" s="212">
        <f>Q274*H274</f>
        <v>5.2215000000000004E-2</v>
      </c>
      <c r="S274" s="212">
        <v>0</v>
      </c>
      <c r="T274" s="21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232</v>
      </c>
      <c r="AT274" s="214" t="s">
        <v>146</v>
      </c>
      <c r="AU274" s="214" t="s">
        <v>88</v>
      </c>
      <c r="AY274" s="17" t="s">
        <v>145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86</v>
      </c>
      <c r="BK274" s="215">
        <f>ROUND(I274*H274,2)</f>
        <v>0</v>
      </c>
      <c r="BL274" s="17" t="s">
        <v>232</v>
      </c>
      <c r="BM274" s="214" t="s">
        <v>1267</v>
      </c>
    </row>
    <row r="275" spans="1:65" s="2" customFormat="1" ht="29.25">
      <c r="A275" s="34"/>
      <c r="B275" s="35"/>
      <c r="C275" s="36"/>
      <c r="D275" s="216" t="s">
        <v>150</v>
      </c>
      <c r="E275" s="36"/>
      <c r="F275" s="217" t="s">
        <v>1268</v>
      </c>
      <c r="G275" s="36"/>
      <c r="H275" s="36"/>
      <c r="I275" s="115"/>
      <c r="J275" s="36"/>
      <c r="K275" s="36"/>
      <c r="L275" s="39"/>
      <c r="M275" s="267"/>
      <c r="N275" s="268"/>
      <c r="O275" s="269"/>
      <c r="P275" s="269"/>
      <c r="Q275" s="269"/>
      <c r="R275" s="269"/>
      <c r="S275" s="269"/>
      <c r="T275" s="270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150</v>
      </c>
      <c r="AU275" s="17" t="s">
        <v>88</v>
      </c>
    </row>
    <row r="276" spans="1:65" s="2" customFormat="1" ht="6.95" customHeight="1">
      <c r="A276" s="34"/>
      <c r="B276" s="54"/>
      <c r="C276" s="55"/>
      <c r="D276" s="55"/>
      <c r="E276" s="55"/>
      <c r="F276" s="55"/>
      <c r="G276" s="55"/>
      <c r="H276" s="55"/>
      <c r="I276" s="152"/>
      <c r="J276" s="55"/>
      <c r="K276" s="55"/>
      <c r="L276" s="39"/>
      <c r="M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</row>
  </sheetData>
  <sheetProtection algorithmName="SHA-512" hashValue="KXU53tv5fGyQX0gipEqSQ507L6fjA3pf3vcEjCy2mYxyA0tSgHOkYyyjHr1nrqWjDwbnP5MuiM6NFKX9kRH+rw==" saltValue="X1b/xRLUc8F6JTx1JFTzoxp8iIgNgeWGyh5/EFTTlowdyv7PDeYTNqarsdxgQLSdWHTvMUgwWkAl7OdFnnCLEQ==" spinCount="100000" sheet="1" objects="1" scenarios="1" formatColumns="0" formatRows="0" autoFilter="0"/>
  <autoFilter ref="C131:K275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7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108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6" t="str">
        <f>'Rekapitulace zakázky'!K6</f>
        <v>Loděnice ON - oprava</v>
      </c>
      <c r="F7" s="317"/>
      <c r="G7" s="317"/>
      <c r="H7" s="317"/>
      <c r="I7" s="108"/>
      <c r="L7" s="20"/>
    </row>
    <row r="8" spans="1:46" s="2" customFormat="1" ht="12" customHeight="1">
      <c r="A8" s="34"/>
      <c r="B8" s="39"/>
      <c r="C8" s="34"/>
      <c r="D8" s="114" t="s">
        <v>109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1269</v>
      </c>
      <c r="F9" s="319"/>
      <c r="G9" s="319"/>
      <c r="H9" s="31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zakázky'!E14</f>
        <v>Vyplň údaj</v>
      </c>
      <c r="F18" s="321"/>
      <c r="G18" s="321"/>
      <c r="H18" s="321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28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2" t="s">
        <v>1</v>
      </c>
      <c r="F27" s="322"/>
      <c r="G27" s="322"/>
      <c r="H27" s="32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ROUND(J131,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ROUND((SUM(BE131:BE237)),  2)</f>
        <v>0</v>
      </c>
      <c r="G33" s="34"/>
      <c r="H33" s="34"/>
      <c r="I33" s="131">
        <v>0.21</v>
      </c>
      <c r="J33" s="130">
        <f>ROUND(((SUM(BE131:BE237))*I33),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ROUND((SUM(BF131:BF237)),  2)</f>
        <v>0</v>
      </c>
      <c r="G34" s="34"/>
      <c r="H34" s="34"/>
      <c r="I34" s="131">
        <v>0.15</v>
      </c>
      <c r="J34" s="130">
        <f>ROUND(((SUM(BF131:BF237))*I34),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ROUND((SUM(BG131:BG237)),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ROUND((SUM(BH131:BH237)),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ROUND((SUM(BI131:BI237)),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3" t="str">
        <f>E7</f>
        <v>Loděnice ON - oprava</v>
      </c>
      <c r="F85" s="324"/>
      <c r="G85" s="324"/>
      <c r="H85" s="32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004 - Oprava kotelny a společných prostor</v>
      </c>
      <c r="F87" s="325"/>
      <c r="G87" s="325"/>
      <c r="H87" s="32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Loděnice</v>
      </c>
      <c r="G89" s="36"/>
      <c r="H89" s="36"/>
      <c r="I89" s="117" t="s">
        <v>22</v>
      </c>
      <c r="J89" s="66" t="str">
        <f>IF(J12="","",J12)</f>
        <v>3. 5. 2020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112</v>
      </c>
      <c r="D94" s="157"/>
      <c r="E94" s="157"/>
      <c r="F94" s="157"/>
      <c r="G94" s="157"/>
      <c r="H94" s="157"/>
      <c r="I94" s="158"/>
      <c r="J94" s="159" t="s">
        <v>113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114</v>
      </c>
      <c r="D96" s="36"/>
      <c r="E96" s="36"/>
      <c r="F96" s="36"/>
      <c r="G96" s="36"/>
      <c r="H96" s="36"/>
      <c r="I96" s="115"/>
      <c r="J96" s="84">
        <f>J131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61"/>
      <c r="C97" s="162"/>
      <c r="D97" s="163" t="s">
        <v>117</v>
      </c>
      <c r="E97" s="164"/>
      <c r="F97" s="164"/>
      <c r="G97" s="164"/>
      <c r="H97" s="164"/>
      <c r="I97" s="165"/>
      <c r="J97" s="166">
        <f>J132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543</v>
      </c>
      <c r="E98" s="171"/>
      <c r="F98" s="171"/>
      <c r="G98" s="171"/>
      <c r="H98" s="171"/>
      <c r="I98" s="172"/>
      <c r="J98" s="173">
        <f>J133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119</v>
      </c>
      <c r="E99" s="171"/>
      <c r="F99" s="171"/>
      <c r="G99" s="171"/>
      <c r="H99" s="171"/>
      <c r="I99" s="172"/>
      <c r="J99" s="173">
        <f>J147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120</v>
      </c>
      <c r="E100" s="171"/>
      <c r="F100" s="171"/>
      <c r="G100" s="171"/>
      <c r="H100" s="171"/>
      <c r="I100" s="172"/>
      <c r="J100" s="173">
        <f>J163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121</v>
      </c>
      <c r="E101" s="171"/>
      <c r="F101" s="171"/>
      <c r="G101" s="171"/>
      <c r="H101" s="171"/>
      <c r="I101" s="172"/>
      <c r="J101" s="173">
        <f>J172</f>
        <v>0</v>
      </c>
      <c r="K101" s="169"/>
      <c r="L101" s="174"/>
    </row>
    <row r="102" spans="1:31" s="9" customFormat="1" ht="24.95" customHeight="1">
      <c r="B102" s="161"/>
      <c r="C102" s="162"/>
      <c r="D102" s="163" t="s">
        <v>1270</v>
      </c>
      <c r="E102" s="164"/>
      <c r="F102" s="164"/>
      <c r="G102" s="164"/>
      <c r="H102" s="164"/>
      <c r="I102" s="165"/>
      <c r="J102" s="166">
        <f>J174</f>
        <v>0</v>
      </c>
      <c r="K102" s="162"/>
      <c r="L102" s="167"/>
    </row>
    <row r="103" spans="1:31" s="9" customFormat="1" ht="24.95" customHeight="1">
      <c r="B103" s="161"/>
      <c r="C103" s="162"/>
      <c r="D103" s="163" t="s">
        <v>1271</v>
      </c>
      <c r="E103" s="164"/>
      <c r="F103" s="164"/>
      <c r="G103" s="164"/>
      <c r="H103" s="164"/>
      <c r="I103" s="165"/>
      <c r="J103" s="166">
        <f>J179</f>
        <v>0</v>
      </c>
      <c r="K103" s="162"/>
      <c r="L103" s="167"/>
    </row>
    <row r="104" spans="1:31" s="9" customFormat="1" ht="24.95" customHeight="1">
      <c r="B104" s="161"/>
      <c r="C104" s="162"/>
      <c r="D104" s="163" t="s">
        <v>1272</v>
      </c>
      <c r="E104" s="164"/>
      <c r="F104" s="164"/>
      <c r="G104" s="164"/>
      <c r="H104" s="164"/>
      <c r="I104" s="165"/>
      <c r="J104" s="166">
        <f>J183</f>
        <v>0</v>
      </c>
      <c r="K104" s="162"/>
      <c r="L104" s="167"/>
    </row>
    <row r="105" spans="1:31" s="9" customFormat="1" ht="24.95" customHeight="1">
      <c r="B105" s="161"/>
      <c r="C105" s="162"/>
      <c r="D105" s="163" t="s">
        <v>1273</v>
      </c>
      <c r="E105" s="164"/>
      <c r="F105" s="164"/>
      <c r="G105" s="164"/>
      <c r="H105" s="164"/>
      <c r="I105" s="165"/>
      <c r="J105" s="166">
        <f>J185</f>
        <v>0</v>
      </c>
      <c r="K105" s="162"/>
      <c r="L105" s="167"/>
    </row>
    <row r="106" spans="1:31" s="9" customFormat="1" ht="24.95" customHeight="1">
      <c r="B106" s="161"/>
      <c r="C106" s="162"/>
      <c r="D106" s="163" t="s">
        <v>122</v>
      </c>
      <c r="E106" s="164"/>
      <c r="F106" s="164"/>
      <c r="G106" s="164"/>
      <c r="H106" s="164"/>
      <c r="I106" s="165"/>
      <c r="J106" s="166">
        <f>J190</f>
        <v>0</v>
      </c>
      <c r="K106" s="162"/>
      <c r="L106" s="167"/>
    </row>
    <row r="107" spans="1:31" s="10" customFormat="1" ht="19.899999999999999" customHeight="1">
      <c r="B107" s="168"/>
      <c r="C107" s="169"/>
      <c r="D107" s="170" t="s">
        <v>1274</v>
      </c>
      <c r="E107" s="171"/>
      <c r="F107" s="171"/>
      <c r="G107" s="171"/>
      <c r="H107" s="171"/>
      <c r="I107" s="172"/>
      <c r="J107" s="173">
        <f>J191</f>
        <v>0</v>
      </c>
      <c r="K107" s="169"/>
      <c r="L107" s="174"/>
    </row>
    <row r="108" spans="1:31" s="10" customFormat="1" ht="19.899999999999999" customHeight="1">
      <c r="B108" s="168"/>
      <c r="C108" s="169"/>
      <c r="D108" s="170" t="s">
        <v>1275</v>
      </c>
      <c r="E108" s="171"/>
      <c r="F108" s="171"/>
      <c r="G108" s="171"/>
      <c r="H108" s="171"/>
      <c r="I108" s="172"/>
      <c r="J108" s="173">
        <f>J195</f>
        <v>0</v>
      </c>
      <c r="K108" s="169"/>
      <c r="L108" s="174"/>
    </row>
    <row r="109" spans="1:31" s="10" customFormat="1" ht="19.899999999999999" customHeight="1">
      <c r="B109" s="168"/>
      <c r="C109" s="169"/>
      <c r="D109" s="170" t="s">
        <v>1276</v>
      </c>
      <c r="E109" s="171"/>
      <c r="F109" s="171"/>
      <c r="G109" s="171"/>
      <c r="H109" s="171"/>
      <c r="I109" s="172"/>
      <c r="J109" s="173">
        <f>J197</f>
        <v>0</v>
      </c>
      <c r="K109" s="169"/>
      <c r="L109" s="174"/>
    </row>
    <row r="110" spans="1:31" s="10" customFormat="1" ht="19.899999999999999" customHeight="1">
      <c r="B110" s="168"/>
      <c r="C110" s="169"/>
      <c r="D110" s="170" t="s">
        <v>553</v>
      </c>
      <c r="E110" s="171"/>
      <c r="F110" s="171"/>
      <c r="G110" s="171"/>
      <c r="H110" s="171"/>
      <c r="I110" s="172"/>
      <c r="J110" s="173">
        <f>J200</f>
        <v>0</v>
      </c>
      <c r="K110" s="169"/>
      <c r="L110" s="174"/>
    </row>
    <row r="111" spans="1:31" s="10" customFormat="1" ht="19.899999999999999" customHeight="1">
      <c r="B111" s="168"/>
      <c r="C111" s="169"/>
      <c r="D111" s="170" t="s">
        <v>1277</v>
      </c>
      <c r="E111" s="171"/>
      <c r="F111" s="171"/>
      <c r="G111" s="171"/>
      <c r="H111" s="171"/>
      <c r="I111" s="172"/>
      <c r="J111" s="173">
        <f>J204</f>
        <v>0</v>
      </c>
      <c r="K111" s="169"/>
      <c r="L111" s="174"/>
    </row>
    <row r="112" spans="1:31" s="2" customFormat="1" ht="21.75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customHeight="1">
      <c r="A113" s="34"/>
      <c r="B113" s="54"/>
      <c r="C113" s="55"/>
      <c r="D113" s="55"/>
      <c r="E113" s="55"/>
      <c r="F113" s="55"/>
      <c r="G113" s="55"/>
      <c r="H113" s="55"/>
      <c r="I113" s="152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155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129</v>
      </c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16</v>
      </c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323" t="str">
        <f>E7</f>
        <v>Loděnice ON - oprava</v>
      </c>
      <c r="F121" s="324"/>
      <c r="G121" s="324"/>
      <c r="H121" s="324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109</v>
      </c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75" t="str">
        <f>E9</f>
        <v>004 - Oprava kotelny a společných prostor</v>
      </c>
      <c r="F123" s="325"/>
      <c r="G123" s="325"/>
      <c r="H123" s="325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F12</f>
        <v>žst. Loděnice</v>
      </c>
      <c r="G125" s="36"/>
      <c r="H125" s="36"/>
      <c r="I125" s="117" t="s">
        <v>22</v>
      </c>
      <c r="J125" s="66" t="str">
        <f>IF(J12="","",J12)</f>
        <v>3. 5. 2020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115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E15</f>
        <v>Správa železnic, státní organizace</v>
      </c>
      <c r="G127" s="36"/>
      <c r="H127" s="36"/>
      <c r="I127" s="117" t="s">
        <v>32</v>
      </c>
      <c r="J127" s="32" t="str">
        <f>E21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30</v>
      </c>
      <c r="D128" s="36"/>
      <c r="E128" s="36"/>
      <c r="F128" s="27" t="str">
        <f>IF(E18="","",E18)</f>
        <v>Vyplň údaj</v>
      </c>
      <c r="G128" s="36"/>
      <c r="H128" s="36"/>
      <c r="I128" s="117" t="s">
        <v>35</v>
      </c>
      <c r="J128" s="32" t="str">
        <f>E24</f>
        <v>L. Ulrich, DiS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115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75"/>
      <c r="B130" s="176"/>
      <c r="C130" s="177" t="s">
        <v>130</v>
      </c>
      <c r="D130" s="178" t="s">
        <v>63</v>
      </c>
      <c r="E130" s="178" t="s">
        <v>59</v>
      </c>
      <c r="F130" s="178" t="s">
        <v>60</v>
      </c>
      <c r="G130" s="178" t="s">
        <v>131</v>
      </c>
      <c r="H130" s="178" t="s">
        <v>132</v>
      </c>
      <c r="I130" s="179" t="s">
        <v>133</v>
      </c>
      <c r="J130" s="180" t="s">
        <v>113</v>
      </c>
      <c r="K130" s="181" t="s">
        <v>134</v>
      </c>
      <c r="L130" s="182"/>
      <c r="M130" s="75" t="s">
        <v>1</v>
      </c>
      <c r="N130" s="76" t="s">
        <v>42</v>
      </c>
      <c r="O130" s="76" t="s">
        <v>135</v>
      </c>
      <c r="P130" s="76" t="s">
        <v>136</v>
      </c>
      <c r="Q130" s="76" t="s">
        <v>137</v>
      </c>
      <c r="R130" s="76" t="s">
        <v>138</v>
      </c>
      <c r="S130" s="76" t="s">
        <v>139</v>
      </c>
      <c r="T130" s="77" t="s">
        <v>140</v>
      </c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</row>
    <row r="131" spans="1:65" s="2" customFormat="1" ht="22.9" customHeight="1">
      <c r="A131" s="34"/>
      <c r="B131" s="35"/>
      <c r="C131" s="82" t="s">
        <v>141</v>
      </c>
      <c r="D131" s="36"/>
      <c r="E131" s="36"/>
      <c r="F131" s="36"/>
      <c r="G131" s="36"/>
      <c r="H131" s="36"/>
      <c r="I131" s="115"/>
      <c r="J131" s="183">
        <f>BK131</f>
        <v>0</v>
      </c>
      <c r="K131" s="36"/>
      <c r="L131" s="39"/>
      <c r="M131" s="78"/>
      <c r="N131" s="184"/>
      <c r="O131" s="79"/>
      <c r="P131" s="185">
        <f>P132+P174+P179+P183+P185+P190</f>
        <v>0</v>
      </c>
      <c r="Q131" s="79"/>
      <c r="R131" s="185">
        <f>R132+R174+R179+R183+R185+R190</f>
        <v>9.5290828999999988</v>
      </c>
      <c r="S131" s="79"/>
      <c r="T131" s="186">
        <f>T132+T174+T179+T183+T185+T190</f>
        <v>30.059251499999998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77</v>
      </c>
      <c r="AU131" s="17" t="s">
        <v>115</v>
      </c>
      <c r="BK131" s="187">
        <f>BK132+BK174+BK179+BK183+BK185+BK190</f>
        <v>0</v>
      </c>
    </row>
    <row r="132" spans="1:65" s="12" customFormat="1" ht="25.9" customHeight="1">
      <c r="B132" s="188"/>
      <c r="C132" s="189"/>
      <c r="D132" s="190" t="s">
        <v>77</v>
      </c>
      <c r="E132" s="191" t="s">
        <v>152</v>
      </c>
      <c r="F132" s="191" t="s">
        <v>153</v>
      </c>
      <c r="G132" s="189"/>
      <c r="H132" s="189"/>
      <c r="I132" s="192"/>
      <c r="J132" s="193">
        <f>BK132</f>
        <v>0</v>
      </c>
      <c r="K132" s="189"/>
      <c r="L132" s="194"/>
      <c r="M132" s="195"/>
      <c r="N132" s="196"/>
      <c r="O132" s="196"/>
      <c r="P132" s="197">
        <f>P133+P147+P163+P172</f>
        <v>0</v>
      </c>
      <c r="Q132" s="196"/>
      <c r="R132" s="197">
        <f>R133+R147+R163+R172</f>
        <v>8.3118219</v>
      </c>
      <c r="S132" s="196"/>
      <c r="T132" s="198">
        <f>T133+T147+T163+T172</f>
        <v>28.012699999999999</v>
      </c>
      <c r="AR132" s="199" t="s">
        <v>86</v>
      </c>
      <c r="AT132" s="200" t="s">
        <v>77</v>
      </c>
      <c r="AU132" s="200" t="s">
        <v>78</v>
      </c>
      <c r="AY132" s="199" t="s">
        <v>145</v>
      </c>
      <c r="BK132" s="201">
        <f>BK133+BK147+BK163+BK172</f>
        <v>0</v>
      </c>
    </row>
    <row r="133" spans="1:65" s="12" customFormat="1" ht="22.9" customHeight="1">
      <c r="B133" s="188"/>
      <c r="C133" s="189"/>
      <c r="D133" s="190" t="s">
        <v>77</v>
      </c>
      <c r="E133" s="220" t="s">
        <v>180</v>
      </c>
      <c r="F133" s="220" t="s">
        <v>567</v>
      </c>
      <c r="G133" s="189"/>
      <c r="H133" s="189"/>
      <c r="I133" s="192"/>
      <c r="J133" s="221">
        <f>BK133</f>
        <v>0</v>
      </c>
      <c r="K133" s="189"/>
      <c r="L133" s="194"/>
      <c r="M133" s="195"/>
      <c r="N133" s="196"/>
      <c r="O133" s="196"/>
      <c r="P133" s="197">
        <f>SUM(P134:P146)</f>
        <v>0</v>
      </c>
      <c r="Q133" s="196"/>
      <c r="R133" s="197">
        <f>SUM(R134:R146)</f>
        <v>8.2836409999999994</v>
      </c>
      <c r="S133" s="196"/>
      <c r="T133" s="198">
        <f>SUM(T134:T146)</f>
        <v>0</v>
      </c>
      <c r="AR133" s="199" t="s">
        <v>86</v>
      </c>
      <c r="AT133" s="200" t="s">
        <v>77</v>
      </c>
      <c r="AU133" s="200" t="s">
        <v>86</v>
      </c>
      <c r="AY133" s="199" t="s">
        <v>145</v>
      </c>
      <c r="BK133" s="201">
        <f>SUM(BK134:BK146)</f>
        <v>0</v>
      </c>
    </row>
    <row r="134" spans="1:65" s="2" customFormat="1" ht="21.75" customHeight="1">
      <c r="A134" s="34"/>
      <c r="B134" s="35"/>
      <c r="C134" s="202" t="s">
        <v>86</v>
      </c>
      <c r="D134" s="202" t="s">
        <v>146</v>
      </c>
      <c r="E134" s="203" t="s">
        <v>1278</v>
      </c>
      <c r="F134" s="204" t="s">
        <v>1279</v>
      </c>
      <c r="G134" s="205" t="s">
        <v>187</v>
      </c>
      <c r="H134" s="206">
        <v>91.67</v>
      </c>
      <c r="I134" s="207"/>
      <c r="J134" s="208">
        <f>ROUND(I134*H134,2)</f>
        <v>0</v>
      </c>
      <c r="K134" s="209"/>
      <c r="L134" s="39"/>
      <c r="M134" s="210" t="s">
        <v>1</v>
      </c>
      <c r="N134" s="211" t="s">
        <v>43</v>
      </c>
      <c r="O134" s="71"/>
      <c r="P134" s="212">
        <f>O134*H134</f>
        <v>0</v>
      </c>
      <c r="Q134" s="212">
        <v>1.6899999999999998E-2</v>
      </c>
      <c r="R134" s="212">
        <f>Q134*H134</f>
        <v>1.5492229999999998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144</v>
      </c>
      <c r="AT134" s="214" t="s">
        <v>146</v>
      </c>
      <c r="AU134" s="214" t="s">
        <v>88</v>
      </c>
      <c r="AY134" s="17" t="s">
        <v>145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86</v>
      </c>
      <c r="BK134" s="215">
        <f>ROUND(I134*H134,2)</f>
        <v>0</v>
      </c>
      <c r="BL134" s="17" t="s">
        <v>144</v>
      </c>
      <c r="BM134" s="214" t="s">
        <v>1280</v>
      </c>
    </row>
    <row r="135" spans="1:65" s="13" customFormat="1" ht="11.25">
      <c r="B135" s="222"/>
      <c r="C135" s="223"/>
      <c r="D135" s="216" t="s">
        <v>160</v>
      </c>
      <c r="E135" s="224" t="s">
        <v>1</v>
      </c>
      <c r="F135" s="225" t="s">
        <v>1281</v>
      </c>
      <c r="G135" s="223"/>
      <c r="H135" s="226">
        <v>91.67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160</v>
      </c>
      <c r="AU135" s="232" t="s">
        <v>88</v>
      </c>
      <c r="AV135" s="13" t="s">
        <v>88</v>
      </c>
      <c r="AW135" s="13" t="s">
        <v>34</v>
      </c>
      <c r="AX135" s="13" t="s">
        <v>86</v>
      </c>
      <c r="AY135" s="232" t="s">
        <v>145</v>
      </c>
    </row>
    <row r="136" spans="1:65" s="2" customFormat="1" ht="21.75" customHeight="1">
      <c r="A136" s="34"/>
      <c r="B136" s="35"/>
      <c r="C136" s="202" t="s">
        <v>88</v>
      </c>
      <c r="D136" s="202" t="s">
        <v>146</v>
      </c>
      <c r="E136" s="203" t="s">
        <v>1282</v>
      </c>
      <c r="F136" s="204" t="s">
        <v>1283</v>
      </c>
      <c r="G136" s="205" t="s">
        <v>187</v>
      </c>
      <c r="H136" s="206">
        <v>74.099999999999994</v>
      </c>
      <c r="I136" s="207"/>
      <c r="J136" s="208">
        <f>ROUND(I136*H136,2)</f>
        <v>0</v>
      </c>
      <c r="K136" s="209"/>
      <c r="L136" s="39"/>
      <c r="M136" s="210" t="s">
        <v>1</v>
      </c>
      <c r="N136" s="211" t="s">
        <v>43</v>
      </c>
      <c r="O136" s="71"/>
      <c r="P136" s="212">
        <f>O136*H136</f>
        <v>0</v>
      </c>
      <c r="Q136" s="212">
        <v>5.7000000000000002E-3</v>
      </c>
      <c r="R136" s="212">
        <f>Q136*H136</f>
        <v>0.42236999999999997</v>
      </c>
      <c r="S136" s="212">
        <v>0</v>
      </c>
      <c r="T136" s="21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144</v>
      </c>
      <c r="AT136" s="214" t="s">
        <v>146</v>
      </c>
      <c r="AU136" s="214" t="s">
        <v>88</v>
      </c>
      <c r="AY136" s="17" t="s">
        <v>145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86</v>
      </c>
      <c r="BK136" s="215">
        <f>ROUND(I136*H136,2)</f>
        <v>0</v>
      </c>
      <c r="BL136" s="17" t="s">
        <v>144</v>
      </c>
      <c r="BM136" s="214" t="s">
        <v>1284</v>
      </c>
    </row>
    <row r="137" spans="1:65" s="13" customFormat="1" ht="11.25">
      <c r="B137" s="222"/>
      <c r="C137" s="223"/>
      <c r="D137" s="216" t="s">
        <v>160</v>
      </c>
      <c r="E137" s="224" t="s">
        <v>1</v>
      </c>
      <c r="F137" s="225" t="s">
        <v>1285</v>
      </c>
      <c r="G137" s="223"/>
      <c r="H137" s="226">
        <v>52.5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160</v>
      </c>
      <c r="AU137" s="232" t="s">
        <v>88</v>
      </c>
      <c r="AV137" s="13" t="s">
        <v>88</v>
      </c>
      <c r="AW137" s="13" t="s">
        <v>34</v>
      </c>
      <c r="AX137" s="13" t="s">
        <v>78</v>
      </c>
      <c r="AY137" s="232" t="s">
        <v>145</v>
      </c>
    </row>
    <row r="138" spans="1:65" s="13" customFormat="1" ht="11.25">
      <c r="B138" s="222"/>
      <c r="C138" s="223"/>
      <c r="D138" s="216" t="s">
        <v>160</v>
      </c>
      <c r="E138" s="224" t="s">
        <v>1</v>
      </c>
      <c r="F138" s="225" t="s">
        <v>1286</v>
      </c>
      <c r="G138" s="223"/>
      <c r="H138" s="226">
        <v>21.6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160</v>
      </c>
      <c r="AU138" s="232" t="s">
        <v>88</v>
      </c>
      <c r="AV138" s="13" t="s">
        <v>88</v>
      </c>
      <c r="AW138" s="13" t="s">
        <v>34</v>
      </c>
      <c r="AX138" s="13" t="s">
        <v>78</v>
      </c>
      <c r="AY138" s="232" t="s">
        <v>145</v>
      </c>
    </row>
    <row r="139" spans="1:65" s="14" customFormat="1" ht="11.25">
      <c r="B139" s="233"/>
      <c r="C139" s="234"/>
      <c r="D139" s="216" t="s">
        <v>160</v>
      </c>
      <c r="E139" s="235" t="s">
        <v>1</v>
      </c>
      <c r="F139" s="236" t="s">
        <v>164</v>
      </c>
      <c r="G139" s="234"/>
      <c r="H139" s="237">
        <v>74.099999999999994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160</v>
      </c>
      <c r="AU139" s="243" t="s">
        <v>88</v>
      </c>
      <c r="AV139" s="14" t="s">
        <v>144</v>
      </c>
      <c r="AW139" s="14" t="s">
        <v>34</v>
      </c>
      <c r="AX139" s="14" t="s">
        <v>86</v>
      </c>
      <c r="AY139" s="243" t="s">
        <v>145</v>
      </c>
    </row>
    <row r="140" spans="1:65" s="2" customFormat="1" ht="21.75" customHeight="1">
      <c r="A140" s="34"/>
      <c r="B140" s="35"/>
      <c r="C140" s="202" t="s">
        <v>154</v>
      </c>
      <c r="D140" s="202" t="s">
        <v>146</v>
      </c>
      <c r="E140" s="203" t="s">
        <v>1287</v>
      </c>
      <c r="F140" s="204" t="s">
        <v>1288</v>
      </c>
      <c r="G140" s="205" t="s">
        <v>187</v>
      </c>
      <c r="H140" s="206">
        <v>280.68</v>
      </c>
      <c r="I140" s="207"/>
      <c r="J140" s="208">
        <f>ROUND(I140*H140,2)</f>
        <v>0</v>
      </c>
      <c r="K140" s="209"/>
      <c r="L140" s="39"/>
      <c r="M140" s="210" t="s">
        <v>1</v>
      </c>
      <c r="N140" s="211" t="s">
        <v>43</v>
      </c>
      <c r="O140" s="71"/>
      <c r="P140" s="212">
        <f>O140*H140</f>
        <v>0</v>
      </c>
      <c r="Q140" s="212">
        <v>1.5599999999999999E-2</v>
      </c>
      <c r="R140" s="212">
        <f>Q140*H140</f>
        <v>4.3786079999999998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144</v>
      </c>
      <c r="AT140" s="214" t="s">
        <v>146</v>
      </c>
      <c r="AU140" s="214" t="s">
        <v>88</v>
      </c>
      <c r="AY140" s="17" t="s">
        <v>145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86</v>
      </c>
      <c r="BK140" s="215">
        <f>ROUND(I140*H140,2)</f>
        <v>0</v>
      </c>
      <c r="BL140" s="17" t="s">
        <v>144</v>
      </c>
      <c r="BM140" s="214" t="s">
        <v>1289</v>
      </c>
    </row>
    <row r="141" spans="1:65" s="13" customFormat="1" ht="11.25">
      <c r="B141" s="222"/>
      <c r="C141" s="223"/>
      <c r="D141" s="216" t="s">
        <v>160</v>
      </c>
      <c r="E141" s="224" t="s">
        <v>1</v>
      </c>
      <c r="F141" s="225" t="s">
        <v>1290</v>
      </c>
      <c r="G141" s="223"/>
      <c r="H141" s="226">
        <v>280.68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160</v>
      </c>
      <c r="AU141" s="232" t="s">
        <v>88</v>
      </c>
      <c r="AV141" s="13" t="s">
        <v>88</v>
      </c>
      <c r="AW141" s="13" t="s">
        <v>34</v>
      </c>
      <c r="AX141" s="13" t="s">
        <v>86</v>
      </c>
      <c r="AY141" s="232" t="s">
        <v>145</v>
      </c>
    </row>
    <row r="142" spans="1:65" s="2" customFormat="1" ht="21.75" customHeight="1">
      <c r="A142" s="34"/>
      <c r="B142" s="35"/>
      <c r="C142" s="202" t="s">
        <v>144</v>
      </c>
      <c r="D142" s="202" t="s">
        <v>146</v>
      </c>
      <c r="E142" s="203" t="s">
        <v>1291</v>
      </c>
      <c r="F142" s="204" t="s">
        <v>1292</v>
      </c>
      <c r="G142" s="205" t="s">
        <v>187</v>
      </c>
      <c r="H142" s="206">
        <v>339.2</v>
      </c>
      <c r="I142" s="207"/>
      <c r="J142" s="208">
        <f>ROUND(I142*H142,2)</f>
        <v>0</v>
      </c>
      <c r="K142" s="209"/>
      <c r="L142" s="39"/>
      <c r="M142" s="210" t="s">
        <v>1</v>
      </c>
      <c r="N142" s="211" t="s">
        <v>43</v>
      </c>
      <c r="O142" s="71"/>
      <c r="P142" s="212">
        <f>O142*H142</f>
        <v>0</v>
      </c>
      <c r="Q142" s="212">
        <v>5.7000000000000002E-3</v>
      </c>
      <c r="R142" s="212">
        <f>Q142*H142</f>
        <v>1.93344</v>
      </c>
      <c r="S142" s="212">
        <v>0</v>
      </c>
      <c r="T142" s="21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144</v>
      </c>
      <c r="AT142" s="214" t="s">
        <v>146</v>
      </c>
      <c r="AU142" s="214" t="s">
        <v>88</v>
      </c>
      <c r="AY142" s="17" t="s">
        <v>145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86</v>
      </c>
      <c r="BK142" s="215">
        <f>ROUND(I142*H142,2)</f>
        <v>0</v>
      </c>
      <c r="BL142" s="17" t="s">
        <v>144</v>
      </c>
      <c r="BM142" s="214" t="s">
        <v>1293</v>
      </c>
    </row>
    <row r="143" spans="1:65" s="13" customFormat="1" ht="11.25">
      <c r="B143" s="222"/>
      <c r="C143" s="223"/>
      <c r="D143" s="216" t="s">
        <v>160</v>
      </c>
      <c r="E143" s="224" t="s">
        <v>1</v>
      </c>
      <c r="F143" s="225" t="s">
        <v>1294</v>
      </c>
      <c r="G143" s="223"/>
      <c r="H143" s="226">
        <v>109.6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160</v>
      </c>
      <c r="AU143" s="232" t="s">
        <v>88</v>
      </c>
      <c r="AV143" s="13" t="s">
        <v>88</v>
      </c>
      <c r="AW143" s="13" t="s">
        <v>34</v>
      </c>
      <c r="AX143" s="13" t="s">
        <v>78</v>
      </c>
      <c r="AY143" s="232" t="s">
        <v>145</v>
      </c>
    </row>
    <row r="144" spans="1:65" s="13" customFormat="1" ht="11.25">
      <c r="B144" s="222"/>
      <c r="C144" s="223"/>
      <c r="D144" s="216" t="s">
        <v>160</v>
      </c>
      <c r="E144" s="224" t="s">
        <v>1</v>
      </c>
      <c r="F144" s="225" t="s">
        <v>1295</v>
      </c>
      <c r="G144" s="223"/>
      <c r="H144" s="226">
        <v>80.8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160</v>
      </c>
      <c r="AU144" s="232" t="s">
        <v>88</v>
      </c>
      <c r="AV144" s="13" t="s">
        <v>88</v>
      </c>
      <c r="AW144" s="13" t="s">
        <v>34</v>
      </c>
      <c r="AX144" s="13" t="s">
        <v>78</v>
      </c>
      <c r="AY144" s="232" t="s">
        <v>145</v>
      </c>
    </row>
    <row r="145" spans="1:65" s="13" customFormat="1" ht="11.25">
      <c r="B145" s="222"/>
      <c r="C145" s="223"/>
      <c r="D145" s="216" t="s">
        <v>160</v>
      </c>
      <c r="E145" s="224" t="s">
        <v>1</v>
      </c>
      <c r="F145" s="225" t="s">
        <v>1296</v>
      </c>
      <c r="G145" s="223"/>
      <c r="H145" s="226">
        <v>148.80000000000001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160</v>
      </c>
      <c r="AU145" s="232" t="s">
        <v>88</v>
      </c>
      <c r="AV145" s="13" t="s">
        <v>88</v>
      </c>
      <c r="AW145" s="13" t="s">
        <v>34</v>
      </c>
      <c r="AX145" s="13" t="s">
        <v>78</v>
      </c>
      <c r="AY145" s="232" t="s">
        <v>145</v>
      </c>
    </row>
    <row r="146" spans="1:65" s="14" customFormat="1" ht="11.25">
      <c r="B146" s="233"/>
      <c r="C146" s="234"/>
      <c r="D146" s="216" t="s">
        <v>160</v>
      </c>
      <c r="E146" s="235" t="s">
        <v>1</v>
      </c>
      <c r="F146" s="236" t="s">
        <v>164</v>
      </c>
      <c r="G146" s="234"/>
      <c r="H146" s="237">
        <v>339.2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160</v>
      </c>
      <c r="AU146" s="243" t="s">
        <v>88</v>
      </c>
      <c r="AV146" s="14" t="s">
        <v>144</v>
      </c>
      <c r="AW146" s="14" t="s">
        <v>34</v>
      </c>
      <c r="AX146" s="14" t="s">
        <v>86</v>
      </c>
      <c r="AY146" s="243" t="s">
        <v>145</v>
      </c>
    </row>
    <row r="147" spans="1:65" s="12" customFormat="1" ht="22.9" customHeight="1">
      <c r="B147" s="188"/>
      <c r="C147" s="189"/>
      <c r="D147" s="190" t="s">
        <v>77</v>
      </c>
      <c r="E147" s="220" t="s">
        <v>169</v>
      </c>
      <c r="F147" s="220" t="s">
        <v>170</v>
      </c>
      <c r="G147" s="189"/>
      <c r="H147" s="189"/>
      <c r="I147" s="192"/>
      <c r="J147" s="221">
        <f>BK147</f>
        <v>0</v>
      </c>
      <c r="K147" s="189"/>
      <c r="L147" s="194"/>
      <c r="M147" s="195"/>
      <c r="N147" s="196"/>
      <c r="O147" s="196"/>
      <c r="P147" s="197">
        <f>SUM(P148:P162)</f>
        <v>0</v>
      </c>
      <c r="Q147" s="196"/>
      <c r="R147" s="197">
        <f>SUM(R148:R162)</f>
        <v>2.8180900000000002E-2</v>
      </c>
      <c r="S147" s="196"/>
      <c r="T147" s="198">
        <f>SUM(T148:T162)</f>
        <v>28.012699999999999</v>
      </c>
      <c r="AR147" s="199" t="s">
        <v>86</v>
      </c>
      <c r="AT147" s="200" t="s">
        <v>77</v>
      </c>
      <c r="AU147" s="200" t="s">
        <v>86</v>
      </c>
      <c r="AY147" s="199" t="s">
        <v>145</v>
      </c>
      <c r="BK147" s="201">
        <f>SUM(BK148:BK162)</f>
        <v>0</v>
      </c>
    </row>
    <row r="148" spans="1:65" s="2" customFormat="1" ht="21.75" customHeight="1">
      <c r="A148" s="34"/>
      <c r="B148" s="35"/>
      <c r="C148" s="202" t="s">
        <v>175</v>
      </c>
      <c r="D148" s="202" t="s">
        <v>146</v>
      </c>
      <c r="E148" s="203" t="s">
        <v>1297</v>
      </c>
      <c r="F148" s="204" t="s">
        <v>1298</v>
      </c>
      <c r="G148" s="205" t="s">
        <v>158</v>
      </c>
      <c r="H148" s="206">
        <v>72</v>
      </c>
      <c r="I148" s="207"/>
      <c r="J148" s="208">
        <f>ROUND(I148*H148,2)</f>
        <v>0</v>
      </c>
      <c r="K148" s="209"/>
      <c r="L148" s="39"/>
      <c r="M148" s="210" t="s">
        <v>1</v>
      </c>
      <c r="N148" s="211" t="s">
        <v>43</v>
      </c>
      <c r="O148" s="71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144</v>
      </c>
      <c r="AT148" s="214" t="s">
        <v>146</v>
      </c>
      <c r="AU148" s="214" t="s">
        <v>88</v>
      </c>
      <c r="AY148" s="17" t="s">
        <v>145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86</v>
      </c>
      <c r="BK148" s="215">
        <f>ROUND(I148*H148,2)</f>
        <v>0</v>
      </c>
      <c r="BL148" s="17" t="s">
        <v>144</v>
      </c>
      <c r="BM148" s="214" t="s">
        <v>1299</v>
      </c>
    </row>
    <row r="149" spans="1:65" s="13" customFormat="1" ht="11.25">
      <c r="B149" s="222"/>
      <c r="C149" s="223"/>
      <c r="D149" s="216" t="s">
        <v>160</v>
      </c>
      <c r="E149" s="224" t="s">
        <v>1</v>
      </c>
      <c r="F149" s="225" t="s">
        <v>1300</v>
      </c>
      <c r="G149" s="223"/>
      <c r="H149" s="226">
        <v>72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160</v>
      </c>
      <c r="AU149" s="232" t="s">
        <v>88</v>
      </c>
      <c r="AV149" s="13" t="s">
        <v>88</v>
      </c>
      <c r="AW149" s="13" t="s">
        <v>34</v>
      </c>
      <c r="AX149" s="13" t="s">
        <v>86</v>
      </c>
      <c r="AY149" s="232" t="s">
        <v>145</v>
      </c>
    </row>
    <row r="150" spans="1:65" s="2" customFormat="1" ht="21.75" customHeight="1">
      <c r="A150" s="34"/>
      <c r="B150" s="35"/>
      <c r="C150" s="202" t="s">
        <v>180</v>
      </c>
      <c r="D150" s="202" t="s">
        <v>146</v>
      </c>
      <c r="E150" s="203" t="s">
        <v>1301</v>
      </c>
      <c r="F150" s="204" t="s">
        <v>1302</v>
      </c>
      <c r="G150" s="205" t="s">
        <v>158</v>
      </c>
      <c r="H150" s="206">
        <v>1008</v>
      </c>
      <c r="I150" s="207"/>
      <c r="J150" s="208">
        <f>ROUND(I150*H150,2)</f>
        <v>0</v>
      </c>
      <c r="K150" s="209"/>
      <c r="L150" s="39"/>
      <c r="M150" s="210" t="s">
        <v>1</v>
      </c>
      <c r="N150" s="211" t="s">
        <v>43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144</v>
      </c>
      <c r="AT150" s="214" t="s">
        <v>146</v>
      </c>
      <c r="AU150" s="214" t="s">
        <v>88</v>
      </c>
      <c r="AY150" s="17" t="s">
        <v>145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86</v>
      </c>
      <c r="BK150" s="215">
        <f>ROUND(I150*H150,2)</f>
        <v>0</v>
      </c>
      <c r="BL150" s="17" t="s">
        <v>144</v>
      </c>
      <c r="BM150" s="214" t="s">
        <v>1303</v>
      </c>
    </row>
    <row r="151" spans="1:65" s="13" customFormat="1" ht="11.25">
      <c r="B151" s="222"/>
      <c r="C151" s="223"/>
      <c r="D151" s="216" t="s">
        <v>160</v>
      </c>
      <c r="E151" s="223"/>
      <c r="F151" s="225" t="s">
        <v>1304</v>
      </c>
      <c r="G151" s="223"/>
      <c r="H151" s="226">
        <v>1008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160</v>
      </c>
      <c r="AU151" s="232" t="s">
        <v>88</v>
      </c>
      <c r="AV151" s="13" t="s">
        <v>88</v>
      </c>
      <c r="AW151" s="13" t="s">
        <v>4</v>
      </c>
      <c r="AX151" s="13" t="s">
        <v>86</v>
      </c>
      <c r="AY151" s="232" t="s">
        <v>145</v>
      </c>
    </row>
    <row r="152" spans="1:65" s="2" customFormat="1" ht="21.75" customHeight="1">
      <c r="A152" s="34"/>
      <c r="B152" s="35"/>
      <c r="C152" s="202" t="s">
        <v>184</v>
      </c>
      <c r="D152" s="202" t="s">
        <v>146</v>
      </c>
      <c r="E152" s="203" t="s">
        <v>1305</v>
      </c>
      <c r="F152" s="204" t="s">
        <v>1306</v>
      </c>
      <c r="G152" s="205" t="s">
        <v>158</v>
      </c>
      <c r="H152" s="206">
        <v>72</v>
      </c>
      <c r="I152" s="207"/>
      <c r="J152" s="208">
        <f t="shared" ref="J152:J159" si="0">ROUND(I152*H152,2)</f>
        <v>0</v>
      </c>
      <c r="K152" s="209"/>
      <c r="L152" s="39"/>
      <c r="M152" s="210" t="s">
        <v>1</v>
      </c>
      <c r="N152" s="211" t="s">
        <v>43</v>
      </c>
      <c r="O152" s="71"/>
      <c r="P152" s="212">
        <f t="shared" ref="P152:P159" si="1">O152*H152</f>
        <v>0</v>
      </c>
      <c r="Q152" s="212">
        <v>0</v>
      </c>
      <c r="R152" s="212">
        <f t="shared" ref="R152:R159" si="2">Q152*H152</f>
        <v>0</v>
      </c>
      <c r="S152" s="212">
        <v>0</v>
      </c>
      <c r="T152" s="213">
        <f t="shared" ref="T152:T159" si="3"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144</v>
      </c>
      <c r="AT152" s="214" t="s">
        <v>146</v>
      </c>
      <c r="AU152" s="214" t="s">
        <v>88</v>
      </c>
      <c r="AY152" s="17" t="s">
        <v>145</v>
      </c>
      <c r="BE152" s="215">
        <f t="shared" ref="BE152:BE159" si="4">IF(N152="základní",J152,0)</f>
        <v>0</v>
      </c>
      <c r="BF152" s="215">
        <f t="shared" ref="BF152:BF159" si="5">IF(N152="snížená",J152,0)</f>
        <v>0</v>
      </c>
      <c r="BG152" s="215">
        <f t="shared" ref="BG152:BG159" si="6">IF(N152="zákl. přenesená",J152,0)</f>
        <v>0</v>
      </c>
      <c r="BH152" s="215">
        <f t="shared" ref="BH152:BH159" si="7">IF(N152="sníž. přenesená",J152,0)</f>
        <v>0</v>
      </c>
      <c r="BI152" s="215">
        <f t="shared" ref="BI152:BI159" si="8">IF(N152="nulová",J152,0)</f>
        <v>0</v>
      </c>
      <c r="BJ152" s="17" t="s">
        <v>86</v>
      </c>
      <c r="BK152" s="215">
        <f t="shared" ref="BK152:BK159" si="9">ROUND(I152*H152,2)</f>
        <v>0</v>
      </c>
      <c r="BL152" s="17" t="s">
        <v>144</v>
      </c>
      <c r="BM152" s="214" t="s">
        <v>1307</v>
      </c>
    </row>
    <row r="153" spans="1:65" s="2" customFormat="1" ht="21.75" customHeight="1">
      <c r="A153" s="34"/>
      <c r="B153" s="35"/>
      <c r="C153" s="202" t="s">
        <v>192</v>
      </c>
      <c r="D153" s="202" t="s">
        <v>146</v>
      </c>
      <c r="E153" s="203" t="s">
        <v>1308</v>
      </c>
      <c r="F153" s="204" t="s">
        <v>1309</v>
      </c>
      <c r="G153" s="205" t="s">
        <v>187</v>
      </c>
      <c r="H153" s="206">
        <v>91.67</v>
      </c>
      <c r="I153" s="207"/>
      <c r="J153" s="208">
        <f t="shared" si="0"/>
        <v>0</v>
      </c>
      <c r="K153" s="209"/>
      <c r="L153" s="39"/>
      <c r="M153" s="210" t="s">
        <v>1</v>
      </c>
      <c r="N153" s="211" t="s">
        <v>43</v>
      </c>
      <c r="O153" s="71"/>
      <c r="P153" s="212">
        <f t="shared" si="1"/>
        <v>0</v>
      </c>
      <c r="Q153" s="212">
        <v>0</v>
      </c>
      <c r="R153" s="212">
        <f t="shared" si="2"/>
        <v>0</v>
      </c>
      <c r="S153" s="212">
        <v>0.01</v>
      </c>
      <c r="T153" s="213">
        <f t="shared" si="3"/>
        <v>0.91670000000000007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144</v>
      </c>
      <c r="AT153" s="214" t="s">
        <v>146</v>
      </c>
      <c r="AU153" s="214" t="s">
        <v>88</v>
      </c>
      <c r="AY153" s="17" t="s">
        <v>145</v>
      </c>
      <c r="BE153" s="215">
        <f t="shared" si="4"/>
        <v>0</v>
      </c>
      <c r="BF153" s="215">
        <f t="shared" si="5"/>
        <v>0</v>
      </c>
      <c r="BG153" s="215">
        <f t="shared" si="6"/>
        <v>0</v>
      </c>
      <c r="BH153" s="215">
        <f t="shared" si="7"/>
        <v>0</v>
      </c>
      <c r="BI153" s="215">
        <f t="shared" si="8"/>
        <v>0</v>
      </c>
      <c r="BJ153" s="17" t="s">
        <v>86</v>
      </c>
      <c r="BK153" s="215">
        <f t="shared" si="9"/>
        <v>0</v>
      </c>
      <c r="BL153" s="17" t="s">
        <v>144</v>
      </c>
      <c r="BM153" s="214" t="s">
        <v>1310</v>
      </c>
    </row>
    <row r="154" spans="1:65" s="2" customFormat="1" ht="21.75" customHeight="1">
      <c r="A154" s="34"/>
      <c r="B154" s="35"/>
      <c r="C154" s="202" t="s">
        <v>169</v>
      </c>
      <c r="D154" s="202" t="s">
        <v>146</v>
      </c>
      <c r="E154" s="203" t="s">
        <v>1311</v>
      </c>
      <c r="F154" s="204" t="s">
        <v>1312</v>
      </c>
      <c r="G154" s="205" t="s">
        <v>187</v>
      </c>
      <c r="H154" s="206">
        <v>280.68</v>
      </c>
      <c r="I154" s="207"/>
      <c r="J154" s="208">
        <f t="shared" si="0"/>
        <v>0</v>
      </c>
      <c r="K154" s="209"/>
      <c r="L154" s="39"/>
      <c r="M154" s="210" t="s">
        <v>1</v>
      </c>
      <c r="N154" s="211" t="s">
        <v>43</v>
      </c>
      <c r="O154" s="71"/>
      <c r="P154" s="212">
        <f t="shared" si="1"/>
        <v>0</v>
      </c>
      <c r="Q154" s="212">
        <v>0</v>
      </c>
      <c r="R154" s="212">
        <f t="shared" si="2"/>
        <v>0</v>
      </c>
      <c r="S154" s="212">
        <v>0.01</v>
      </c>
      <c r="T154" s="213">
        <f t="shared" si="3"/>
        <v>2.8068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4" t="s">
        <v>144</v>
      </c>
      <c r="AT154" s="214" t="s">
        <v>146</v>
      </c>
      <c r="AU154" s="214" t="s">
        <v>88</v>
      </c>
      <c r="AY154" s="17" t="s">
        <v>145</v>
      </c>
      <c r="BE154" s="215">
        <f t="shared" si="4"/>
        <v>0</v>
      </c>
      <c r="BF154" s="215">
        <f t="shared" si="5"/>
        <v>0</v>
      </c>
      <c r="BG154" s="215">
        <f t="shared" si="6"/>
        <v>0</v>
      </c>
      <c r="BH154" s="215">
        <f t="shared" si="7"/>
        <v>0</v>
      </c>
      <c r="BI154" s="215">
        <f t="shared" si="8"/>
        <v>0</v>
      </c>
      <c r="BJ154" s="17" t="s">
        <v>86</v>
      </c>
      <c r="BK154" s="215">
        <f t="shared" si="9"/>
        <v>0</v>
      </c>
      <c r="BL154" s="17" t="s">
        <v>144</v>
      </c>
      <c r="BM154" s="214" t="s">
        <v>1313</v>
      </c>
    </row>
    <row r="155" spans="1:65" s="2" customFormat="1" ht="33" customHeight="1">
      <c r="A155" s="34"/>
      <c r="B155" s="35"/>
      <c r="C155" s="202" t="s">
        <v>200</v>
      </c>
      <c r="D155" s="202" t="s">
        <v>146</v>
      </c>
      <c r="E155" s="203" t="s">
        <v>1314</v>
      </c>
      <c r="F155" s="204" t="s">
        <v>1315</v>
      </c>
      <c r="G155" s="205" t="s">
        <v>187</v>
      </c>
      <c r="H155" s="206">
        <v>74.099999999999994</v>
      </c>
      <c r="I155" s="207"/>
      <c r="J155" s="208">
        <f t="shared" si="0"/>
        <v>0</v>
      </c>
      <c r="K155" s="209"/>
      <c r="L155" s="39"/>
      <c r="M155" s="210" t="s">
        <v>1</v>
      </c>
      <c r="N155" s="211" t="s">
        <v>43</v>
      </c>
      <c r="O155" s="71"/>
      <c r="P155" s="212">
        <f t="shared" si="1"/>
        <v>0</v>
      </c>
      <c r="Q155" s="212">
        <v>0</v>
      </c>
      <c r="R155" s="212">
        <f t="shared" si="2"/>
        <v>0</v>
      </c>
      <c r="S155" s="212">
        <v>4.0000000000000001E-3</v>
      </c>
      <c r="T155" s="213">
        <f t="shared" si="3"/>
        <v>0.2964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144</v>
      </c>
      <c r="AT155" s="214" t="s">
        <v>146</v>
      </c>
      <c r="AU155" s="214" t="s">
        <v>88</v>
      </c>
      <c r="AY155" s="17" t="s">
        <v>145</v>
      </c>
      <c r="BE155" s="215">
        <f t="shared" si="4"/>
        <v>0</v>
      </c>
      <c r="BF155" s="215">
        <f t="shared" si="5"/>
        <v>0</v>
      </c>
      <c r="BG155" s="215">
        <f t="shared" si="6"/>
        <v>0</v>
      </c>
      <c r="BH155" s="215">
        <f t="shared" si="7"/>
        <v>0</v>
      </c>
      <c r="BI155" s="215">
        <f t="shared" si="8"/>
        <v>0</v>
      </c>
      <c r="BJ155" s="17" t="s">
        <v>86</v>
      </c>
      <c r="BK155" s="215">
        <f t="shared" si="9"/>
        <v>0</v>
      </c>
      <c r="BL155" s="17" t="s">
        <v>144</v>
      </c>
      <c r="BM155" s="214" t="s">
        <v>1316</v>
      </c>
    </row>
    <row r="156" spans="1:65" s="2" customFormat="1" ht="21.75" customHeight="1">
      <c r="A156" s="34"/>
      <c r="B156" s="35"/>
      <c r="C156" s="202" t="s">
        <v>205</v>
      </c>
      <c r="D156" s="202" t="s">
        <v>146</v>
      </c>
      <c r="E156" s="203" t="s">
        <v>1317</v>
      </c>
      <c r="F156" s="204" t="s">
        <v>1318</v>
      </c>
      <c r="G156" s="205" t="s">
        <v>187</v>
      </c>
      <c r="H156" s="206">
        <v>339.2</v>
      </c>
      <c r="I156" s="207"/>
      <c r="J156" s="208">
        <f t="shared" si="0"/>
        <v>0</v>
      </c>
      <c r="K156" s="209"/>
      <c r="L156" s="39"/>
      <c r="M156" s="210" t="s">
        <v>1</v>
      </c>
      <c r="N156" s="211" t="s">
        <v>43</v>
      </c>
      <c r="O156" s="71"/>
      <c r="P156" s="212">
        <f t="shared" si="1"/>
        <v>0</v>
      </c>
      <c r="Q156" s="212">
        <v>0</v>
      </c>
      <c r="R156" s="212">
        <f t="shared" si="2"/>
        <v>0</v>
      </c>
      <c r="S156" s="212">
        <v>4.0000000000000001E-3</v>
      </c>
      <c r="T156" s="213">
        <f t="shared" si="3"/>
        <v>1.3568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144</v>
      </c>
      <c r="AT156" s="214" t="s">
        <v>146</v>
      </c>
      <c r="AU156" s="214" t="s">
        <v>88</v>
      </c>
      <c r="AY156" s="17" t="s">
        <v>145</v>
      </c>
      <c r="BE156" s="215">
        <f t="shared" si="4"/>
        <v>0</v>
      </c>
      <c r="BF156" s="215">
        <f t="shared" si="5"/>
        <v>0</v>
      </c>
      <c r="BG156" s="215">
        <f t="shared" si="6"/>
        <v>0</v>
      </c>
      <c r="BH156" s="215">
        <f t="shared" si="7"/>
        <v>0</v>
      </c>
      <c r="BI156" s="215">
        <f t="shared" si="8"/>
        <v>0</v>
      </c>
      <c r="BJ156" s="17" t="s">
        <v>86</v>
      </c>
      <c r="BK156" s="215">
        <f t="shared" si="9"/>
        <v>0</v>
      </c>
      <c r="BL156" s="17" t="s">
        <v>144</v>
      </c>
      <c r="BM156" s="214" t="s">
        <v>1319</v>
      </c>
    </row>
    <row r="157" spans="1:65" s="2" customFormat="1" ht="33" customHeight="1">
      <c r="A157" s="34"/>
      <c r="B157" s="35"/>
      <c r="C157" s="202" t="s">
        <v>210</v>
      </c>
      <c r="D157" s="202" t="s">
        <v>146</v>
      </c>
      <c r="E157" s="203" t="s">
        <v>1320</v>
      </c>
      <c r="F157" s="204" t="s">
        <v>1321</v>
      </c>
      <c r="G157" s="205" t="s">
        <v>173</v>
      </c>
      <c r="H157" s="206">
        <v>1</v>
      </c>
      <c r="I157" s="207"/>
      <c r="J157" s="208">
        <f t="shared" si="0"/>
        <v>0</v>
      </c>
      <c r="K157" s="209"/>
      <c r="L157" s="39"/>
      <c r="M157" s="210" t="s">
        <v>1</v>
      </c>
      <c r="N157" s="211" t="s">
        <v>43</v>
      </c>
      <c r="O157" s="71"/>
      <c r="P157" s="212">
        <f t="shared" si="1"/>
        <v>0</v>
      </c>
      <c r="Q157" s="212">
        <v>0</v>
      </c>
      <c r="R157" s="212">
        <f t="shared" si="2"/>
        <v>0</v>
      </c>
      <c r="S157" s="212">
        <v>6.8000000000000005E-2</v>
      </c>
      <c r="T157" s="213">
        <f t="shared" si="3"/>
        <v>6.8000000000000005E-2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144</v>
      </c>
      <c r="AT157" s="214" t="s">
        <v>146</v>
      </c>
      <c r="AU157" s="214" t="s">
        <v>88</v>
      </c>
      <c r="AY157" s="17" t="s">
        <v>145</v>
      </c>
      <c r="BE157" s="215">
        <f t="shared" si="4"/>
        <v>0</v>
      </c>
      <c r="BF157" s="215">
        <f t="shared" si="5"/>
        <v>0</v>
      </c>
      <c r="BG157" s="215">
        <f t="shared" si="6"/>
        <v>0</v>
      </c>
      <c r="BH157" s="215">
        <f t="shared" si="7"/>
        <v>0</v>
      </c>
      <c r="BI157" s="215">
        <f t="shared" si="8"/>
        <v>0</v>
      </c>
      <c r="BJ157" s="17" t="s">
        <v>86</v>
      </c>
      <c r="BK157" s="215">
        <f t="shared" si="9"/>
        <v>0</v>
      </c>
      <c r="BL157" s="17" t="s">
        <v>144</v>
      </c>
      <c r="BM157" s="214" t="s">
        <v>1322</v>
      </c>
    </row>
    <row r="158" spans="1:65" s="2" customFormat="1" ht="21.75" customHeight="1">
      <c r="A158" s="34"/>
      <c r="B158" s="35"/>
      <c r="C158" s="202" t="s">
        <v>214</v>
      </c>
      <c r="D158" s="202" t="s">
        <v>146</v>
      </c>
      <c r="E158" s="203" t="s">
        <v>1323</v>
      </c>
      <c r="F158" s="204" t="s">
        <v>1324</v>
      </c>
      <c r="G158" s="205" t="s">
        <v>173</v>
      </c>
      <c r="H158" s="206">
        <v>1</v>
      </c>
      <c r="I158" s="207"/>
      <c r="J158" s="208">
        <f t="shared" si="0"/>
        <v>0</v>
      </c>
      <c r="K158" s="209"/>
      <c r="L158" s="39"/>
      <c r="M158" s="210" t="s">
        <v>1</v>
      </c>
      <c r="N158" s="211" t="s">
        <v>43</v>
      </c>
      <c r="O158" s="71"/>
      <c r="P158" s="212">
        <f t="shared" si="1"/>
        <v>0</v>
      </c>
      <c r="Q158" s="212">
        <v>0</v>
      </c>
      <c r="R158" s="212">
        <f t="shared" si="2"/>
        <v>0</v>
      </c>
      <c r="S158" s="212">
        <v>6.8000000000000005E-2</v>
      </c>
      <c r="T158" s="213">
        <f t="shared" si="3"/>
        <v>6.8000000000000005E-2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144</v>
      </c>
      <c r="AT158" s="214" t="s">
        <v>146</v>
      </c>
      <c r="AU158" s="214" t="s">
        <v>88</v>
      </c>
      <c r="AY158" s="17" t="s">
        <v>145</v>
      </c>
      <c r="BE158" s="215">
        <f t="shared" si="4"/>
        <v>0</v>
      </c>
      <c r="BF158" s="215">
        <f t="shared" si="5"/>
        <v>0</v>
      </c>
      <c r="BG158" s="215">
        <f t="shared" si="6"/>
        <v>0</v>
      </c>
      <c r="BH158" s="215">
        <f t="shared" si="7"/>
        <v>0</v>
      </c>
      <c r="BI158" s="215">
        <f t="shared" si="8"/>
        <v>0</v>
      </c>
      <c r="BJ158" s="17" t="s">
        <v>86</v>
      </c>
      <c r="BK158" s="215">
        <f t="shared" si="9"/>
        <v>0</v>
      </c>
      <c r="BL158" s="17" t="s">
        <v>144</v>
      </c>
      <c r="BM158" s="214" t="s">
        <v>1325</v>
      </c>
    </row>
    <row r="159" spans="1:65" s="2" customFormat="1" ht="21.75" customHeight="1">
      <c r="A159" s="34"/>
      <c r="B159" s="35"/>
      <c r="C159" s="202" t="s">
        <v>218</v>
      </c>
      <c r="D159" s="202" t="s">
        <v>146</v>
      </c>
      <c r="E159" s="203" t="s">
        <v>1326</v>
      </c>
      <c r="F159" s="204" t="s">
        <v>1327</v>
      </c>
      <c r="G159" s="205" t="s">
        <v>187</v>
      </c>
      <c r="H159" s="206">
        <v>165.77</v>
      </c>
      <c r="I159" s="207"/>
      <c r="J159" s="208">
        <f t="shared" si="0"/>
        <v>0</v>
      </c>
      <c r="K159" s="209"/>
      <c r="L159" s="39"/>
      <c r="M159" s="210" t="s">
        <v>1</v>
      </c>
      <c r="N159" s="211" t="s">
        <v>43</v>
      </c>
      <c r="O159" s="71"/>
      <c r="P159" s="212">
        <f t="shared" si="1"/>
        <v>0</v>
      </c>
      <c r="Q159" s="212">
        <v>1.2999999999999999E-4</v>
      </c>
      <c r="R159" s="212">
        <f t="shared" si="2"/>
        <v>2.1550099999999999E-2</v>
      </c>
      <c r="S159" s="212">
        <v>0</v>
      </c>
      <c r="T159" s="213">
        <f t="shared" si="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144</v>
      </c>
      <c r="AT159" s="214" t="s">
        <v>146</v>
      </c>
      <c r="AU159" s="214" t="s">
        <v>88</v>
      </c>
      <c r="AY159" s="17" t="s">
        <v>145</v>
      </c>
      <c r="BE159" s="215">
        <f t="shared" si="4"/>
        <v>0</v>
      </c>
      <c r="BF159" s="215">
        <f t="shared" si="5"/>
        <v>0</v>
      </c>
      <c r="BG159" s="215">
        <f t="shared" si="6"/>
        <v>0</v>
      </c>
      <c r="BH159" s="215">
        <f t="shared" si="7"/>
        <v>0</v>
      </c>
      <c r="BI159" s="215">
        <f t="shared" si="8"/>
        <v>0</v>
      </c>
      <c r="BJ159" s="17" t="s">
        <v>86</v>
      </c>
      <c r="BK159" s="215">
        <f t="shared" si="9"/>
        <v>0</v>
      </c>
      <c r="BL159" s="17" t="s">
        <v>144</v>
      </c>
      <c r="BM159" s="214" t="s">
        <v>1328</v>
      </c>
    </row>
    <row r="160" spans="1:65" s="13" customFormat="1" ht="11.25">
      <c r="B160" s="222"/>
      <c r="C160" s="223"/>
      <c r="D160" s="216" t="s">
        <v>160</v>
      </c>
      <c r="E160" s="224" t="s">
        <v>1</v>
      </c>
      <c r="F160" s="225" t="s">
        <v>1329</v>
      </c>
      <c r="G160" s="223"/>
      <c r="H160" s="226">
        <v>165.77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160</v>
      </c>
      <c r="AU160" s="232" t="s">
        <v>88</v>
      </c>
      <c r="AV160" s="13" t="s">
        <v>88</v>
      </c>
      <c r="AW160" s="13" t="s">
        <v>34</v>
      </c>
      <c r="AX160" s="13" t="s">
        <v>86</v>
      </c>
      <c r="AY160" s="232" t="s">
        <v>145</v>
      </c>
    </row>
    <row r="161" spans="1:65" s="2" customFormat="1" ht="21.75" customHeight="1">
      <c r="A161" s="34"/>
      <c r="B161" s="35"/>
      <c r="C161" s="202" t="s">
        <v>8</v>
      </c>
      <c r="D161" s="202" t="s">
        <v>146</v>
      </c>
      <c r="E161" s="203" t="s">
        <v>1330</v>
      </c>
      <c r="F161" s="204" t="s">
        <v>1331</v>
      </c>
      <c r="G161" s="205" t="s">
        <v>187</v>
      </c>
      <c r="H161" s="206">
        <v>165.77</v>
      </c>
      <c r="I161" s="207"/>
      <c r="J161" s="208">
        <f>ROUND(I161*H161,2)</f>
        <v>0</v>
      </c>
      <c r="K161" s="209"/>
      <c r="L161" s="39"/>
      <c r="M161" s="210" t="s">
        <v>1</v>
      </c>
      <c r="N161" s="211" t="s">
        <v>43</v>
      </c>
      <c r="O161" s="71"/>
      <c r="P161" s="212">
        <f>O161*H161</f>
        <v>0</v>
      </c>
      <c r="Q161" s="212">
        <v>4.0000000000000003E-5</v>
      </c>
      <c r="R161" s="212">
        <f>Q161*H161</f>
        <v>6.6308000000000009E-3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144</v>
      </c>
      <c r="AT161" s="214" t="s">
        <v>146</v>
      </c>
      <c r="AU161" s="214" t="s">
        <v>88</v>
      </c>
      <c r="AY161" s="17" t="s">
        <v>145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86</v>
      </c>
      <c r="BK161" s="215">
        <f>ROUND(I161*H161,2)</f>
        <v>0</v>
      </c>
      <c r="BL161" s="17" t="s">
        <v>144</v>
      </c>
      <c r="BM161" s="214" t="s">
        <v>1332</v>
      </c>
    </row>
    <row r="162" spans="1:65" s="2" customFormat="1" ht="21.75" customHeight="1">
      <c r="A162" s="34"/>
      <c r="B162" s="35"/>
      <c r="C162" s="202" t="s">
        <v>232</v>
      </c>
      <c r="D162" s="202" t="s">
        <v>146</v>
      </c>
      <c r="E162" s="203" t="s">
        <v>176</v>
      </c>
      <c r="F162" s="204" t="s">
        <v>177</v>
      </c>
      <c r="G162" s="205" t="s">
        <v>158</v>
      </c>
      <c r="H162" s="206">
        <v>15</v>
      </c>
      <c r="I162" s="207"/>
      <c r="J162" s="208">
        <f>ROUND(I162*H162,2)</f>
        <v>0</v>
      </c>
      <c r="K162" s="209"/>
      <c r="L162" s="39"/>
      <c r="M162" s="210" t="s">
        <v>1</v>
      </c>
      <c r="N162" s="211" t="s">
        <v>43</v>
      </c>
      <c r="O162" s="71"/>
      <c r="P162" s="212">
        <f>O162*H162</f>
        <v>0</v>
      </c>
      <c r="Q162" s="212">
        <v>0</v>
      </c>
      <c r="R162" s="212">
        <f>Q162*H162</f>
        <v>0</v>
      </c>
      <c r="S162" s="212">
        <v>1.5</v>
      </c>
      <c r="T162" s="213">
        <f>S162*H162</f>
        <v>22.5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144</v>
      </c>
      <c r="AT162" s="214" t="s">
        <v>146</v>
      </c>
      <c r="AU162" s="214" t="s">
        <v>88</v>
      </c>
      <c r="AY162" s="17" t="s">
        <v>145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86</v>
      </c>
      <c r="BK162" s="215">
        <f>ROUND(I162*H162,2)</f>
        <v>0</v>
      </c>
      <c r="BL162" s="17" t="s">
        <v>144</v>
      </c>
      <c r="BM162" s="214" t="s">
        <v>1333</v>
      </c>
    </row>
    <row r="163" spans="1:65" s="12" customFormat="1" ht="22.9" customHeight="1">
      <c r="B163" s="188"/>
      <c r="C163" s="189"/>
      <c r="D163" s="190" t="s">
        <v>77</v>
      </c>
      <c r="E163" s="220" t="s">
        <v>190</v>
      </c>
      <c r="F163" s="220" t="s">
        <v>191</v>
      </c>
      <c r="G163" s="189"/>
      <c r="H163" s="189"/>
      <c r="I163" s="192"/>
      <c r="J163" s="221">
        <f>BK163</f>
        <v>0</v>
      </c>
      <c r="K163" s="189"/>
      <c r="L163" s="194"/>
      <c r="M163" s="195"/>
      <c r="N163" s="196"/>
      <c r="O163" s="196"/>
      <c r="P163" s="197">
        <f>SUM(P164:P171)</f>
        <v>0</v>
      </c>
      <c r="Q163" s="196"/>
      <c r="R163" s="197">
        <f>SUM(R164:R171)</f>
        <v>0</v>
      </c>
      <c r="S163" s="196"/>
      <c r="T163" s="198">
        <f>SUM(T164:T171)</f>
        <v>0</v>
      </c>
      <c r="AR163" s="199" t="s">
        <v>86</v>
      </c>
      <c r="AT163" s="200" t="s">
        <v>77</v>
      </c>
      <c r="AU163" s="200" t="s">
        <v>86</v>
      </c>
      <c r="AY163" s="199" t="s">
        <v>145</v>
      </c>
      <c r="BK163" s="201">
        <f>SUM(BK164:BK171)</f>
        <v>0</v>
      </c>
    </row>
    <row r="164" spans="1:65" s="2" customFormat="1" ht="21.75" customHeight="1">
      <c r="A164" s="34"/>
      <c r="B164" s="35"/>
      <c r="C164" s="202" t="s">
        <v>236</v>
      </c>
      <c r="D164" s="202" t="s">
        <v>146</v>
      </c>
      <c r="E164" s="203" t="s">
        <v>1334</v>
      </c>
      <c r="F164" s="204" t="s">
        <v>1335</v>
      </c>
      <c r="G164" s="205" t="s">
        <v>195</v>
      </c>
      <c r="H164" s="206">
        <v>30.059000000000001</v>
      </c>
      <c r="I164" s="207"/>
      <c r="J164" s="208">
        <f>ROUND(I164*H164,2)</f>
        <v>0</v>
      </c>
      <c r="K164" s="209"/>
      <c r="L164" s="39"/>
      <c r="M164" s="210" t="s">
        <v>1</v>
      </c>
      <c r="N164" s="211" t="s">
        <v>43</v>
      </c>
      <c r="O164" s="71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144</v>
      </c>
      <c r="AT164" s="214" t="s">
        <v>146</v>
      </c>
      <c r="AU164" s="214" t="s">
        <v>88</v>
      </c>
      <c r="AY164" s="17" t="s">
        <v>145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86</v>
      </c>
      <c r="BK164" s="215">
        <f>ROUND(I164*H164,2)</f>
        <v>0</v>
      </c>
      <c r="BL164" s="17" t="s">
        <v>144</v>
      </c>
      <c r="BM164" s="214" t="s">
        <v>1336</v>
      </c>
    </row>
    <row r="165" spans="1:65" s="2" customFormat="1" ht="21.75" customHeight="1">
      <c r="A165" s="34"/>
      <c r="B165" s="35"/>
      <c r="C165" s="202" t="s">
        <v>242</v>
      </c>
      <c r="D165" s="202" t="s">
        <v>146</v>
      </c>
      <c r="E165" s="203" t="s">
        <v>197</v>
      </c>
      <c r="F165" s="204" t="s">
        <v>198</v>
      </c>
      <c r="G165" s="205" t="s">
        <v>195</v>
      </c>
      <c r="H165" s="206">
        <v>30.059000000000001</v>
      </c>
      <c r="I165" s="207"/>
      <c r="J165" s="208">
        <f>ROUND(I165*H165,2)</f>
        <v>0</v>
      </c>
      <c r="K165" s="209"/>
      <c r="L165" s="39"/>
      <c r="M165" s="210" t="s">
        <v>1</v>
      </c>
      <c r="N165" s="211" t="s">
        <v>43</v>
      </c>
      <c r="O165" s="7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144</v>
      </c>
      <c r="AT165" s="214" t="s">
        <v>146</v>
      </c>
      <c r="AU165" s="214" t="s">
        <v>88</v>
      </c>
      <c r="AY165" s="17" t="s">
        <v>145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86</v>
      </c>
      <c r="BK165" s="215">
        <f>ROUND(I165*H165,2)</f>
        <v>0</v>
      </c>
      <c r="BL165" s="17" t="s">
        <v>144</v>
      </c>
      <c r="BM165" s="214" t="s">
        <v>1337</v>
      </c>
    </row>
    <row r="166" spans="1:65" s="2" customFormat="1" ht="21.75" customHeight="1">
      <c r="A166" s="34"/>
      <c r="B166" s="35"/>
      <c r="C166" s="202" t="s">
        <v>248</v>
      </c>
      <c r="D166" s="202" t="s">
        <v>146</v>
      </c>
      <c r="E166" s="203" t="s">
        <v>201</v>
      </c>
      <c r="F166" s="204" t="s">
        <v>202</v>
      </c>
      <c r="G166" s="205" t="s">
        <v>195</v>
      </c>
      <c r="H166" s="206">
        <v>571.12099999999998</v>
      </c>
      <c r="I166" s="207"/>
      <c r="J166" s="208">
        <f>ROUND(I166*H166,2)</f>
        <v>0</v>
      </c>
      <c r="K166" s="209"/>
      <c r="L166" s="39"/>
      <c r="M166" s="210" t="s">
        <v>1</v>
      </c>
      <c r="N166" s="211" t="s">
        <v>43</v>
      </c>
      <c r="O166" s="71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144</v>
      </c>
      <c r="AT166" s="214" t="s">
        <v>146</v>
      </c>
      <c r="AU166" s="214" t="s">
        <v>88</v>
      </c>
      <c r="AY166" s="17" t="s">
        <v>145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7" t="s">
        <v>86</v>
      </c>
      <c r="BK166" s="215">
        <f>ROUND(I166*H166,2)</f>
        <v>0</v>
      </c>
      <c r="BL166" s="17" t="s">
        <v>144</v>
      </c>
      <c r="BM166" s="214" t="s">
        <v>1338</v>
      </c>
    </row>
    <row r="167" spans="1:65" s="13" customFormat="1" ht="11.25">
      <c r="B167" s="222"/>
      <c r="C167" s="223"/>
      <c r="D167" s="216" t="s">
        <v>160</v>
      </c>
      <c r="E167" s="223"/>
      <c r="F167" s="225" t="s">
        <v>1339</v>
      </c>
      <c r="G167" s="223"/>
      <c r="H167" s="226">
        <v>571.12099999999998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160</v>
      </c>
      <c r="AU167" s="232" t="s">
        <v>88</v>
      </c>
      <c r="AV167" s="13" t="s">
        <v>88</v>
      </c>
      <c r="AW167" s="13" t="s">
        <v>4</v>
      </c>
      <c r="AX167" s="13" t="s">
        <v>86</v>
      </c>
      <c r="AY167" s="232" t="s">
        <v>145</v>
      </c>
    </row>
    <row r="168" spans="1:65" s="2" customFormat="1" ht="21.75" customHeight="1">
      <c r="A168" s="34"/>
      <c r="B168" s="35"/>
      <c r="C168" s="202" t="s">
        <v>256</v>
      </c>
      <c r="D168" s="202" t="s">
        <v>146</v>
      </c>
      <c r="E168" s="203" t="s">
        <v>206</v>
      </c>
      <c r="F168" s="204" t="s">
        <v>207</v>
      </c>
      <c r="G168" s="205" t="s">
        <v>195</v>
      </c>
      <c r="H168" s="206">
        <v>1.8029999999999999</v>
      </c>
      <c r="I168" s="207"/>
      <c r="J168" s="208">
        <f>ROUND(I168*H168,2)</f>
        <v>0</v>
      </c>
      <c r="K168" s="209"/>
      <c r="L168" s="39"/>
      <c r="M168" s="210" t="s">
        <v>1</v>
      </c>
      <c r="N168" s="211" t="s">
        <v>43</v>
      </c>
      <c r="O168" s="71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4" t="s">
        <v>144</v>
      </c>
      <c r="AT168" s="214" t="s">
        <v>146</v>
      </c>
      <c r="AU168" s="214" t="s">
        <v>88</v>
      </c>
      <c r="AY168" s="17" t="s">
        <v>145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7" t="s">
        <v>86</v>
      </c>
      <c r="BK168" s="215">
        <f>ROUND(I168*H168,2)</f>
        <v>0</v>
      </c>
      <c r="BL168" s="17" t="s">
        <v>144</v>
      </c>
      <c r="BM168" s="214" t="s">
        <v>1340</v>
      </c>
    </row>
    <row r="169" spans="1:65" s="2" customFormat="1" ht="78">
      <c r="A169" s="34"/>
      <c r="B169" s="35"/>
      <c r="C169" s="36"/>
      <c r="D169" s="216" t="s">
        <v>150</v>
      </c>
      <c r="E169" s="36"/>
      <c r="F169" s="217" t="s">
        <v>209</v>
      </c>
      <c r="G169" s="36"/>
      <c r="H169" s="36"/>
      <c r="I169" s="115"/>
      <c r="J169" s="36"/>
      <c r="K169" s="36"/>
      <c r="L169" s="39"/>
      <c r="M169" s="218"/>
      <c r="N169" s="219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150</v>
      </c>
      <c r="AU169" s="17" t="s">
        <v>88</v>
      </c>
    </row>
    <row r="170" spans="1:65" s="13" customFormat="1" ht="11.25">
      <c r="B170" s="222"/>
      <c r="C170" s="223"/>
      <c r="D170" s="216" t="s">
        <v>160</v>
      </c>
      <c r="E170" s="224" t="s">
        <v>1</v>
      </c>
      <c r="F170" s="225" t="s">
        <v>1341</v>
      </c>
      <c r="G170" s="223"/>
      <c r="H170" s="226">
        <v>1.8029999999999999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160</v>
      </c>
      <c r="AU170" s="232" t="s">
        <v>88</v>
      </c>
      <c r="AV170" s="13" t="s">
        <v>88</v>
      </c>
      <c r="AW170" s="13" t="s">
        <v>34</v>
      </c>
      <c r="AX170" s="13" t="s">
        <v>86</v>
      </c>
      <c r="AY170" s="232" t="s">
        <v>145</v>
      </c>
    </row>
    <row r="171" spans="1:65" s="2" customFormat="1" ht="21.75" customHeight="1">
      <c r="A171" s="34"/>
      <c r="B171" s="35"/>
      <c r="C171" s="202" t="s">
        <v>7</v>
      </c>
      <c r="D171" s="202" t="s">
        <v>146</v>
      </c>
      <c r="E171" s="203" t="s">
        <v>219</v>
      </c>
      <c r="F171" s="204" t="s">
        <v>220</v>
      </c>
      <c r="G171" s="205" t="s">
        <v>195</v>
      </c>
      <c r="H171" s="206">
        <v>30.059000000000001</v>
      </c>
      <c r="I171" s="207"/>
      <c r="J171" s="208">
        <f>ROUND(I171*H171,2)</f>
        <v>0</v>
      </c>
      <c r="K171" s="209"/>
      <c r="L171" s="39"/>
      <c r="M171" s="210" t="s">
        <v>1</v>
      </c>
      <c r="N171" s="211" t="s">
        <v>43</v>
      </c>
      <c r="O171" s="71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4" t="s">
        <v>144</v>
      </c>
      <c r="AT171" s="214" t="s">
        <v>146</v>
      </c>
      <c r="AU171" s="214" t="s">
        <v>88</v>
      </c>
      <c r="AY171" s="17" t="s">
        <v>145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7" t="s">
        <v>86</v>
      </c>
      <c r="BK171" s="215">
        <f>ROUND(I171*H171,2)</f>
        <v>0</v>
      </c>
      <c r="BL171" s="17" t="s">
        <v>144</v>
      </c>
      <c r="BM171" s="214" t="s">
        <v>1342</v>
      </c>
    </row>
    <row r="172" spans="1:65" s="12" customFormat="1" ht="22.9" customHeight="1">
      <c r="B172" s="188"/>
      <c r="C172" s="189"/>
      <c r="D172" s="190" t="s">
        <v>77</v>
      </c>
      <c r="E172" s="220" t="s">
        <v>223</v>
      </c>
      <c r="F172" s="220" t="s">
        <v>224</v>
      </c>
      <c r="G172" s="189"/>
      <c r="H172" s="189"/>
      <c r="I172" s="192"/>
      <c r="J172" s="221">
        <f>BK172</f>
        <v>0</v>
      </c>
      <c r="K172" s="189"/>
      <c r="L172" s="194"/>
      <c r="M172" s="195"/>
      <c r="N172" s="196"/>
      <c r="O172" s="196"/>
      <c r="P172" s="197">
        <f>P173</f>
        <v>0</v>
      </c>
      <c r="Q172" s="196"/>
      <c r="R172" s="197">
        <f>R173</f>
        <v>0</v>
      </c>
      <c r="S172" s="196"/>
      <c r="T172" s="198">
        <f>T173</f>
        <v>0</v>
      </c>
      <c r="AR172" s="199" t="s">
        <v>86</v>
      </c>
      <c r="AT172" s="200" t="s">
        <v>77</v>
      </c>
      <c r="AU172" s="200" t="s">
        <v>86</v>
      </c>
      <c r="AY172" s="199" t="s">
        <v>145</v>
      </c>
      <c r="BK172" s="201">
        <f>BK173</f>
        <v>0</v>
      </c>
    </row>
    <row r="173" spans="1:65" s="2" customFormat="1" ht="16.5" customHeight="1">
      <c r="A173" s="34"/>
      <c r="B173" s="35"/>
      <c r="C173" s="202" t="s">
        <v>267</v>
      </c>
      <c r="D173" s="202" t="s">
        <v>146</v>
      </c>
      <c r="E173" s="203" t="s">
        <v>1343</v>
      </c>
      <c r="F173" s="204" t="s">
        <v>1344</v>
      </c>
      <c r="G173" s="205" t="s">
        <v>195</v>
      </c>
      <c r="H173" s="206">
        <v>8.3119999999999994</v>
      </c>
      <c r="I173" s="207"/>
      <c r="J173" s="208">
        <f>ROUND(I173*H173,2)</f>
        <v>0</v>
      </c>
      <c r="K173" s="209"/>
      <c r="L173" s="39"/>
      <c r="M173" s="210" t="s">
        <v>1</v>
      </c>
      <c r="N173" s="211" t="s">
        <v>43</v>
      </c>
      <c r="O173" s="71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4" t="s">
        <v>144</v>
      </c>
      <c r="AT173" s="214" t="s">
        <v>146</v>
      </c>
      <c r="AU173" s="214" t="s">
        <v>88</v>
      </c>
      <c r="AY173" s="17" t="s">
        <v>145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7" t="s">
        <v>86</v>
      </c>
      <c r="BK173" s="215">
        <f>ROUND(I173*H173,2)</f>
        <v>0</v>
      </c>
      <c r="BL173" s="17" t="s">
        <v>144</v>
      </c>
      <c r="BM173" s="214" t="s">
        <v>1345</v>
      </c>
    </row>
    <row r="174" spans="1:65" s="12" customFormat="1" ht="25.9" customHeight="1">
      <c r="B174" s="188"/>
      <c r="C174" s="189"/>
      <c r="D174" s="190" t="s">
        <v>77</v>
      </c>
      <c r="E174" s="191" t="s">
        <v>1346</v>
      </c>
      <c r="F174" s="191" t="s">
        <v>1347</v>
      </c>
      <c r="G174" s="189"/>
      <c r="H174" s="189"/>
      <c r="I174" s="192"/>
      <c r="J174" s="193">
        <f>BK174</f>
        <v>0</v>
      </c>
      <c r="K174" s="189"/>
      <c r="L174" s="194"/>
      <c r="M174" s="195"/>
      <c r="N174" s="196"/>
      <c r="O174" s="196"/>
      <c r="P174" s="197">
        <f>SUM(P175:P178)</f>
        <v>0</v>
      </c>
      <c r="Q174" s="196"/>
      <c r="R174" s="197">
        <f>SUM(R175:R178)</f>
        <v>0</v>
      </c>
      <c r="S174" s="196"/>
      <c r="T174" s="198">
        <f>SUM(T175:T178)</f>
        <v>0</v>
      </c>
      <c r="AR174" s="199" t="s">
        <v>88</v>
      </c>
      <c r="AT174" s="200" t="s">
        <v>77</v>
      </c>
      <c r="AU174" s="200" t="s">
        <v>78</v>
      </c>
      <c r="AY174" s="199" t="s">
        <v>145</v>
      </c>
      <c r="BK174" s="201">
        <f>SUM(BK175:BK178)</f>
        <v>0</v>
      </c>
    </row>
    <row r="175" spans="1:65" s="2" customFormat="1" ht="21.75" customHeight="1">
      <c r="A175" s="34"/>
      <c r="B175" s="35"/>
      <c r="C175" s="202" t="s">
        <v>272</v>
      </c>
      <c r="D175" s="202" t="s">
        <v>146</v>
      </c>
      <c r="E175" s="203" t="s">
        <v>1348</v>
      </c>
      <c r="F175" s="204" t="s">
        <v>1349</v>
      </c>
      <c r="G175" s="205" t="s">
        <v>779</v>
      </c>
      <c r="H175" s="206">
        <v>1</v>
      </c>
      <c r="I175" s="207"/>
      <c r="J175" s="208">
        <f>ROUND(I175*H175,2)</f>
        <v>0</v>
      </c>
      <c r="K175" s="209"/>
      <c r="L175" s="39"/>
      <c r="M175" s="210" t="s">
        <v>1</v>
      </c>
      <c r="N175" s="211" t="s">
        <v>43</v>
      </c>
      <c r="O175" s="71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4" t="s">
        <v>232</v>
      </c>
      <c r="AT175" s="214" t="s">
        <v>146</v>
      </c>
      <c r="AU175" s="214" t="s">
        <v>86</v>
      </c>
      <c r="AY175" s="17" t="s">
        <v>145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7" t="s">
        <v>86</v>
      </c>
      <c r="BK175" s="215">
        <f>ROUND(I175*H175,2)</f>
        <v>0</v>
      </c>
      <c r="BL175" s="17" t="s">
        <v>232</v>
      </c>
      <c r="BM175" s="214" t="s">
        <v>1350</v>
      </c>
    </row>
    <row r="176" spans="1:65" s="2" customFormat="1" ht="16.5" customHeight="1">
      <c r="A176" s="34"/>
      <c r="B176" s="35"/>
      <c r="C176" s="202" t="s">
        <v>279</v>
      </c>
      <c r="D176" s="202" t="s">
        <v>146</v>
      </c>
      <c r="E176" s="203" t="s">
        <v>1351</v>
      </c>
      <c r="F176" s="204" t="s">
        <v>1352</v>
      </c>
      <c r="G176" s="205" t="s">
        <v>779</v>
      </c>
      <c r="H176" s="206">
        <v>1</v>
      </c>
      <c r="I176" s="207"/>
      <c r="J176" s="208">
        <f>ROUND(I176*H176,2)</f>
        <v>0</v>
      </c>
      <c r="K176" s="209"/>
      <c r="L176" s="39"/>
      <c r="M176" s="210" t="s">
        <v>1</v>
      </c>
      <c r="N176" s="211" t="s">
        <v>43</v>
      </c>
      <c r="O176" s="71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232</v>
      </c>
      <c r="AT176" s="214" t="s">
        <v>146</v>
      </c>
      <c r="AU176" s="214" t="s">
        <v>86</v>
      </c>
      <c r="AY176" s="17" t="s">
        <v>145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7" t="s">
        <v>86</v>
      </c>
      <c r="BK176" s="215">
        <f>ROUND(I176*H176,2)</f>
        <v>0</v>
      </c>
      <c r="BL176" s="17" t="s">
        <v>232</v>
      </c>
      <c r="BM176" s="214" t="s">
        <v>1353</v>
      </c>
    </row>
    <row r="177" spans="1:65" s="2" customFormat="1" ht="16.5" customHeight="1">
      <c r="A177" s="34"/>
      <c r="B177" s="35"/>
      <c r="C177" s="202" t="s">
        <v>286</v>
      </c>
      <c r="D177" s="202" t="s">
        <v>146</v>
      </c>
      <c r="E177" s="203" t="s">
        <v>1354</v>
      </c>
      <c r="F177" s="204" t="s">
        <v>1355</v>
      </c>
      <c r="G177" s="205" t="s">
        <v>779</v>
      </c>
      <c r="H177" s="206">
        <v>1</v>
      </c>
      <c r="I177" s="207"/>
      <c r="J177" s="208">
        <f>ROUND(I177*H177,2)</f>
        <v>0</v>
      </c>
      <c r="K177" s="209"/>
      <c r="L177" s="39"/>
      <c r="M177" s="210" t="s">
        <v>1</v>
      </c>
      <c r="N177" s="211" t="s">
        <v>43</v>
      </c>
      <c r="O177" s="71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232</v>
      </c>
      <c r="AT177" s="214" t="s">
        <v>146</v>
      </c>
      <c r="AU177" s="214" t="s">
        <v>86</v>
      </c>
      <c r="AY177" s="17" t="s">
        <v>145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86</v>
      </c>
      <c r="BK177" s="215">
        <f>ROUND(I177*H177,2)</f>
        <v>0</v>
      </c>
      <c r="BL177" s="17" t="s">
        <v>232</v>
      </c>
      <c r="BM177" s="214" t="s">
        <v>1356</v>
      </c>
    </row>
    <row r="178" spans="1:65" s="2" customFormat="1" ht="16.5" customHeight="1">
      <c r="A178" s="34"/>
      <c r="B178" s="35"/>
      <c r="C178" s="202" t="s">
        <v>292</v>
      </c>
      <c r="D178" s="202" t="s">
        <v>146</v>
      </c>
      <c r="E178" s="203" t="s">
        <v>1357</v>
      </c>
      <c r="F178" s="204" t="s">
        <v>1358</v>
      </c>
      <c r="G178" s="205" t="s">
        <v>779</v>
      </c>
      <c r="H178" s="206">
        <v>2</v>
      </c>
      <c r="I178" s="207"/>
      <c r="J178" s="208">
        <f>ROUND(I178*H178,2)</f>
        <v>0</v>
      </c>
      <c r="K178" s="209"/>
      <c r="L178" s="39"/>
      <c r="M178" s="210" t="s">
        <v>1</v>
      </c>
      <c r="N178" s="211" t="s">
        <v>43</v>
      </c>
      <c r="O178" s="71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4" t="s">
        <v>232</v>
      </c>
      <c r="AT178" s="214" t="s">
        <v>146</v>
      </c>
      <c r="AU178" s="214" t="s">
        <v>86</v>
      </c>
      <c r="AY178" s="17" t="s">
        <v>145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7" t="s">
        <v>86</v>
      </c>
      <c r="BK178" s="215">
        <f>ROUND(I178*H178,2)</f>
        <v>0</v>
      </c>
      <c r="BL178" s="17" t="s">
        <v>232</v>
      </c>
      <c r="BM178" s="214" t="s">
        <v>1359</v>
      </c>
    </row>
    <row r="179" spans="1:65" s="12" customFormat="1" ht="25.9" customHeight="1">
      <c r="B179" s="188"/>
      <c r="C179" s="189"/>
      <c r="D179" s="190" t="s">
        <v>77</v>
      </c>
      <c r="E179" s="191" t="s">
        <v>1360</v>
      </c>
      <c r="F179" s="191" t="s">
        <v>1361</v>
      </c>
      <c r="G179" s="189"/>
      <c r="H179" s="189"/>
      <c r="I179" s="192"/>
      <c r="J179" s="193">
        <f>BK179</f>
        <v>0</v>
      </c>
      <c r="K179" s="189"/>
      <c r="L179" s="194"/>
      <c r="M179" s="195"/>
      <c r="N179" s="196"/>
      <c r="O179" s="196"/>
      <c r="P179" s="197">
        <f>SUM(P180:P182)</f>
        <v>0</v>
      </c>
      <c r="Q179" s="196"/>
      <c r="R179" s="197">
        <f>SUM(R180:R182)</f>
        <v>0</v>
      </c>
      <c r="S179" s="196"/>
      <c r="T179" s="198">
        <f>SUM(T180:T182)</f>
        <v>0</v>
      </c>
      <c r="AR179" s="199" t="s">
        <v>88</v>
      </c>
      <c r="AT179" s="200" t="s">
        <v>77</v>
      </c>
      <c r="AU179" s="200" t="s">
        <v>78</v>
      </c>
      <c r="AY179" s="199" t="s">
        <v>145</v>
      </c>
      <c r="BK179" s="201">
        <f>SUM(BK180:BK182)</f>
        <v>0</v>
      </c>
    </row>
    <row r="180" spans="1:65" s="2" customFormat="1" ht="16.5" customHeight="1">
      <c r="A180" s="34"/>
      <c r="B180" s="35"/>
      <c r="C180" s="202" t="s">
        <v>297</v>
      </c>
      <c r="D180" s="202" t="s">
        <v>146</v>
      </c>
      <c r="E180" s="203" t="s">
        <v>1362</v>
      </c>
      <c r="F180" s="204" t="s">
        <v>1363</v>
      </c>
      <c r="G180" s="205" t="s">
        <v>779</v>
      </c>
      <c r="H180" s="206">
        <v>6</v>
      </c>
      <c r="I180" s="207"/>
      <c r="J180" s="208">
        <f>ROUND(I180*H180,2)</f>
        <v>0</v>
      </c>
      <c r="K180" s="209"/>
      <c r="L180" s="39"/>
      <c r="M180" s="210" t="s">
        <v>1</v>
      </c>
      <c r="N180" s="211" t="s">
        <v>43</v>
      </c>
      <c r="O180" s="71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232</v>
      </c>
      <c r="AT180" s="214" t="s">
        <v>146</v>
      </c>
      <c r="AU180" s="214" t="s">
        <v>86</v>
      </c>
      <c r="AY180" s="17" t="s">
        <v>145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7" t="s">
        <v>86</v>
      </c>
      <c r="BK180" s="215">
        <f>ROUND(I180*H180,2)</f>
        <v>0</v>
      </c>
      <c r="BL180" s="17" t="s">
        <v>232</v>
      </c>
      <c r="BM180" s="214" t="s">
        <v>1364</v>
      </c>
    </row>
    <row r="181" spans="1:65" s="2" customFormat="1" ht="16.5" customHeight="1">
      <c r="A181" s="34"/>
      <c r="B181" s="35"/>
      <c r="C181" s="202" t="s">
        <v>301</v>
      </c>
      <c r="D181" s="202" t="s">
        <v>146</v>
      </c>
      <c r="E181" s="203" t="s">
        <v>1365</v>
      </c>
      <c r="F181" s="204" t="s">
        <v>1366</v>
      </c>
      <c r="G181" s="205" t="s">
        <v>779</v>
      </c>
      <c r="H181" s="206">
        <v>2</v>
      </c>
      <c r="I181" s="207"/>
      <c r="J181" s="208">
        <f>ROUND(I181*H181,2)</f>
        <v>0</v>
      </c>
      <c r="K181" s="209"/>
      <c r="L181" s="39"/>
      <c r="M181" s="210" t="s">
        <v>1</v>
      </c>
      <c r="N181" s="211" t="s">
        <v>43</v>
      </c>
      <c r="O181" s="71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4" t="s">
        <v>232</v>
      </c>
      <c r="AT181" s="214" t="s">
        <v>146</v>
      </c>
      <c r="AU181" s="214" t="s">
        <v>86</v>
      </c>
      <c r="AY181" s="17" t="s">
        <v>145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7" t="s">
        <v>86</v>
      </c>
      <c r="BK181" s="215">
        <f>ROUND(I181*H181,2)</f>
        <v>0</v>
      </c>
      <c r="BL181" s="17" t="s">
        <v>232</v>
      </c>
      <c r="BM181" s="214" t="s">
        <v>1367</v>
      </c>
    </row>
    <row r="182" spans="1:65" s="2" customFormat="1" ht="16.5" customHeight="1">
      <c r="A182" s="34"/>
      <c r="B182" s="35"/>
      <c r="C182" s="202" t="s">
        <v>307</v>
      </c>
      <c r="D182" s="202" t="s">
        <v>146</v>
      </c>
      <c r="E182" s="203" t="s">
        <v>1368</v>
      </c>
      <c r="F182" s="204" t="s">
        <v>1369</v>
      </c>
      <c r="G182" s="205" t="s">
        <v>779</v>
      </c>
      <c r="H182" s="206">
        <v>2</v>
      </c>
      <c r="I182" s="207"/>
      <c r="J182" s="208">
        <f>ROUND(I182*H182,2)</f>
        <v>0</v>
      </c>
      <c r="K182" s="209"/>
      <c r="L182" s="39"/>
      <c r="M182" s="210" t="s">
        <v>1</v>
      </c>
      <c r="N182" s="211" t="s">
        <v>43</v>
      </c>
      <c r="O182" s="71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232</v>
      </c>
      <c r="AT182" s="214" t="s">
        <v>146</v>
      </c>
      <c r="AU182" s="214" t="s">
        <v>86</v>
      </c>
      <c r="AY182" s="17" t="s">
        <v>145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7" t="s">
        <v>86</v>
      </c>
      <c r="BK182" s="215">
        <f>ROUND(I182*H182,2)</f>
        <v>0</v>
      </c>
      <c r="BL182" s="17" t="s">
        <v>232</v>
      </c>
      <c r="BM182" s="214" t="s">
        <v>1370</v>
      </c>
    </row>
    <row r="183" spans="1:65" s="12" customFormat="1" ht="25.9" customHeight="1">
      <c r="B183" s="188"/>
      <c r="C183" s="189"/>
      <c r="D183" s="190" t="s">
        <v>77</v>
      </c>
      <c r="E183" s="191" t="s">
        <v>1371</v>
      </c>
      <c r="F183" s="191" t="s">
        <v>1372</v>
      </c>
      <c r="G183" s="189"/>
      <c r="H183" s="189"/>
      <c r="I183" s="192"/>
      <c r="J183" s="193">
        <f>BK183</f>
        <v>0</v>
      </c>
      <c r="K183" s="189"/>
      <c r="L183" s="194"/>
      <c r="M183" s="195"/>
      <c r="N183" s="196"/>
      <c r="O183" s="196"/>
      <c r="P183" s="197">
        <f>P184</f>
        <v>0</v>
      </c>
      <c r="Q183" s="196"/>
      <c r="R183" s="197">
        <f>R184</f>
        <v>0</v>
      </c>
      <c r="S183" s="196"/>
      <c r="T183" s="198">
        <f>T184</f>
        <v>0</v>
      </c>
      <c r="AR183" s="199" t="s">
        <v>88</v>
      </c>
      <c r="AT183" s="200" t="s">
        <v>77</v>
      </c>
      <c r="AU183" s="200" t="s">
        <v>78</v>
      </c>
      <c r="AY183" s="199" t="s">
        <v>145</v>
      </c>
      <c r="BK183" s="201">
        <f>BK184</f>
        <v>0</v>
      </c>
    </row>
    <row r="184" spans="1:65" s="2" customFormat="1" ht="21.75" customHeight="1">
      <c r="A184" s="34"/>
      <c r="B184" s="35"/>
      <c r="C184" s="202" t="s">
        <v>312</v>
      </c>
      <c r="D184" s="202" t="s">
        <v>146</v>
      </c>
      <c r="E184" s="203" t="s">
        <v>1373</v>
      </c>
      <c r="F184" s="204" t="s">
        <v>1374</v>
      </c>
      <c r="G184" s="205" t="s">
        <v>173</v>
      </c>
      <c r="H184" s="206">
        <v>1</v>
      </c>
      <c r="I184" s="207"/>
      <c r="J184" s="208">
        <f>ROUND(I184*H184,2)</f>
        <v>0</v>
      </c>
      <c r="K184" s="209"/>
      <c r="L184" s="39"/>
      <c r="M184" s="210" t="s">
        <v>1</v>
      </c>
      <c r="N184" s="211" t="s">
        <v>43</v>
      </c>
      <c r="O184" s="71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232</v>
      </c>
      <c r="AT184" s="214" t="s">
        <v>146</v>
      </c>
      <c r="AU184" s="214" t="s">
        <v>86</v>
      </c>
      <c r="AY184" s="17" t="s">
        <v>145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86</v>
      </c>
      <c r="BK184" s="215">
        <f>ROUND(I184*H184,2)</f>
        <v>0</v>
      </c>
      <c r="BL184" s="17" t="s">
        <v>232</v>
      </c>
      <c r="BM184" s="214" t="s">
        <v>1375</v>
      </c>
    </row>
    <row r="185" spans="1:65" s="12" customFormat="1" ht="25.9" customHeight="1">
      <c r="B185" s="188"/>
      <c r="C185" s="189"/>
      <c r="D185" s="190" t="s">
        <v>77</v>
      </c>
      <c r="E185" s="191" t="s">
        <v>1376</v>
      </c>
      <c r="F185" s="191" t="s">
        <v>1377</v>
      </c>
      <c r="G185" s="189"/>
      <c r="H185" s="189"/>
      <c r="I185" s="192"/>
      <c r="J185" s="193">
        <f>BK185</f>
        <v>0</v>
      </c>
      <c r="K185" s="189"/>
      <c r="L185" s="194"/>
      <c r="M185" s="195"/>
      <c r="N185" s="196"/>
      <c r="O185" s="196"/>
      <c r="P185" s="197">
        <f>SUM(P186:P189)</f>
        <v>0</v>
      </c>
      <c r="Q185" s="196"/>
      <c r="R185" s="197">
        <f>SUM(R186:R189)</f>
        <v>0</v>
      </c>
      <c r="S185" s="196"/>
      <c r="T185" s="198">
        <f>SUM(T186:T189)</f>
        <v>0</v>
      </c>
      <c r="AR185" s="199" t="s">
        <v>88</v>
      </c>
      <c r="AT185" s="200" t="s">
        <v>77</v>
      </c>
      <c r="AU185" s="200" t="s">
        <v>78</v>
      </c>
      <c r="AY185" s="199" t="s">
        <v>145</v>
      </c>
      <c r="BK185" s="201">
        <f>SUM(BK186:BK189)</f>
        <v>0</v>
      </c>
    </row>
    <row r="186" spans="1:65" s="2" customFormat="1" ht="16.5" customHeight="1">
      <c r="A186" s="34"/>
      <c r="B186" s="35"/>
      <c r="C186" s="202" t="s">
        <v>316</v>
      </c>
      <c r="D186" s="202" t="s">
        <v>146</v>
      </c>
      <c r="E186" s="203" t="s">
        <v>1378</v>
      </c>
      <c r="F186" s="204" t="s">
        <v>1379</v>
      </c>
      <c r="G186" s="205" t="s">
        <v>1380</v>
      </c>
      <c r="H186" s="206">
        <v>24</v>
      </c>
      <c r="I186" s="207"/>
      <c r="J186" s="208">
        <f>ROUND(I186*H186,2)</f>
        <v>0</v>
      </c>
      <c r="K186" s="209"/>
      <c r="L186" s="39"/>
      <c r="M186" s="210" t="s">
        <v>1</v>
      </c>
      <c r="N186" s="211" t="s">
        <v>43</v>
      </c>
      <c r="O186" s="71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4" t="s">
        <v>232</v>
      </c>
      <c r="AT186" s="214" t="s">
        <v>146</v>
      </c>
      <c r="AU186" s="214" t="s">
        <v>86</v>
      </c>
      <c r="AY186" s="17" t="s">
        <v>145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7" t="s">
        <v>86</v>
      </c>
      <c r="BK186" s="215">
        <f>ROUND(I186*H186,2)</f>
        <v>0</v>
      </c>
      <c r="BL186" s="17" t="s">
        <v>232</v>
      </c>
      <c r="BM186" s="214" t="s">
        <v>1381</v>
      </c>
    </row>
    <row r="187" spans="1:65" s="2" customFormat="1" ht="16.5" customHeight="1">
      <c r="A187" s="34"/>
      <c r="B187" s="35"/>
      <c r="C187" s="202" t="s">
        <v>240</v>
      </c>
      <c r="D187" s="202" t="s">
        <v>146</v>
      </c>
      <c r="E187" s="203" t="s">
        <v>1382</v>
      </c>
      <c r="F187" s="204" t="s">
        <v>1383</v>
      </c>
      <c r="G187" s="205" t="s">
        <v>1380</v>
      </c>
      <c r="H187" s="206">
        <v>16</v>
      </c>
      <c r="I187" s="207"/>
      <c r="J187" s="208">
        <f>ROUND(I187*H187,2)</f>
        <v>0</v>
      </c>
      <c r="K187" s="209"/>
      <c r="L187" s="39"/>
      <c r="M187" s="210" t="s">
        <v>1</v>
      </c>
      <c r="N187" s="211" t="s">
        <v>43</v>
      </c>
      <c r="O187" s="71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232</v>
      </c>
      <c r="AT187" s="214" t="s">
        <v>146</v>
      </c>
      <c r="AU187" s="214" t="s">
        <v>86</v>
      </c>
      <c r="AY187" s="17" t="s">
        <v>145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7" t="s">
        <v>86</v>
      </c>
      <c r="BK187" s="215">
        <f>ROUND(I187*H187,2)</f>
        <v>0</v>
      </c>
      <c r="BL187" s="17" t="s">
        <v>232</v>
      </c>
      <c r="BM187" s="214" t="s">
        <v>1384</v>
      </c>
    </row>
    <row r="188" spans="1:65" s="2" customFormat="1" ht="16.5" customHeight="1">
      <c r="A188" s="34"/>
      <c r="B188" s="35"/>
      <c r="C188" s="202" t="s">
        <v>328</v>
      </c>
      <c r="D188" s="202" t="s">
        <v>146</v>
      </c>
      <c r="E188" s="203" t="s">
        <v>1385</v>
      </c>
      <c r="F188" s="204" t="s">
        <v>1386</v>
      </c>
      <c r="G188" s="205" t="s">
        <v>1380</v>
      </c>
      <c r="H188" s="206">
        <v>1</v>
      </c>
      <c r="I188" s="207"/>
      <c r="J188" s="208">
        <f>ROUND(I188*H188,2)</f>
        <v>0</v>
      </c>
      <c r="K188" s="209"/>
      <c r="L188" s="39"/>
      <c r="M188" s="210" t="s">
        <v>1</v>
      </c>
      <c r="N188" s="211" t="s">
        <v>43</v>
      </c>
      <c r="O188" s="71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4" t="s">
        <v>232</v>
      </c>
      <c r="AT188" s="214" t="s">
        <v>146</v>
      </c>
      <c r="AU188" s="214" t="s">
        <v>86</v>
      </c>
      <c r="AY188" s="17" t="s">
        <v>145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7" t="s">
        <v>86</v>
      </c>
      <c r="BK188" s="215">
        <f>ROUND(I188*H188,2)</f>
        <v>0</v>
      </c>
      <c r="BL188" s="17" t="s">
        <v>232</v>
      </c>
      <c r="BM188" s="214" t="s">
        <v>1387</v>
      </c>
    </row>
    <row r="189" spans="1:65" s="2" customFormat="1" ht="21.75" customHeight="1">
      <c r="A189" s="34"/>
      <c r="B189" s="35"/>
      <c r="C189" s="202" t="s">
        <v>335</v>
      </c>
      <c r="D189" s="202" t="s">
        <v>146</v>
      </c>
      <c r="E189" s="203" t="s">
        <v>1388</v>
      </c>
      <c r="F189" s="204" t="s">
        <v>1389</v>
      </c>
      <c r="G189" s="205" t="s">
        <v>173</v>
      </c>
      <c r="H189" s="206">
        <v>1</v>
      </c>
      <c r="I189" s="207"/>
      <c r="J189" s="208">
        <f>ROUND(I189*H189,2)</f>
        <v>0</v>
      </c>
      <c r="K189" s="209"/>
      <c r="L189" s="39"/>
      <c r="M189" s="210" t="s">
        <v>1</v>
      </c>
      <c r="N189" s="211" t="s">
        <v>43</v>
      </c>
      <c r="O189" s="71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4" t="s">
        <v>232</v>
      </c>
      <c r="AT189" s="214" t="s">
        <v>146</v>
      </c>
      <c r="AU189" s="214" t="s">
        <v>86</v>
      </c>
      <c r="AY189" s="17" t="s">
        <v>145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7" t="s">
        <v>86</v>
      </c>
      <c r="BK189" s="215">
        <f>ROUND(I189*H189,2)</f>
        <v>0</v>
      </c>
      <c r="BL189" s="17" t="s">
        <v>232</v>
      </c>
      <c r="BM189" s="214" t="s">
        <v>1390</v>
      </c>
    </row>
    <row r="190" spans="1:65" s="12" customFormat="1" ht="25.9" customHeight="1">
      <c r="B190" s="188"/>
      <c r="C190" s="189"/>
      <c r="D190" s="190" t="s">
        <v>77</v>
      </c>
      <c r="E190" s="191" t="s">
        <v>228</v>
      </c>
      <c r="F190" s="191" t="s">
        <v>229</v>
      </c>
      <c r="G190" s="189"/>
      <c r="H190" s="189"/>
      <c r="I190" s="192"/>
      <c r="J190" s="193">
        <f>BK190</f>
        <v>0</v>
      </c>
      <c r="K190" s="189"/>
      <c r="L190" s="194"/>
      <c r="M190" s="195"/>
      <c r="N190" s="196"/>
      <c r="O190" s="196"/>
      <c r="P190" s="197">
        <f>P191+P195+P197+P200+P204</f>
        <v>0</v>
      </c>
      <c r="Q190" s="196"/>
      <c r="R190" s="197">
        <f>R191+R195+R197+R200+R204</f>
        <v>1.2172609999999997</v>
      </c>
      <c r="S190" s="196"/>
      <c r="T190" s="198">
        <f>T191+T195+T197+T200+T204</f>
        <v>2.0465515000000001</v>
      </c>
      <c r="AR190" s="199" t="s">
        <v>86</v>
      </c>
      <c r="AT190" s="200" t="s">
        <v>77</v>
      </c>
      <c r="AU190" s="200" t="s">
        <v>78</v>
      </c>
      <c r="AY190" s="199" t="s">
        <v>145</v>
      </c>
      <c r="BK190" s="201">
        <f>BK191+BK195+BK197+BK200+BK204</f>
        <v>0</v>
      </c>
    </row>
    <row r="191" spans="1:65" s="12" customFormat="1" ht="22.9" customHeight="1">
      <c r="B191" s="188"/>
      <c r="C191" s="189"/>
      <c r="D191" s="190" t="s">
        <v>77</v>
      </c>
      <c r="E191" s="220" t="s">
        <v>1391</v>
      </c>
      <c r="F191" s="220" t="s">
        <v>1392</v>
      </c>
      <c r="G191" s="189"/>
      <c r="H191" s="189"/>
      <c r="I191" s="192"/>
      <c r="J191" s="221">
        <f>BK191</f>
        <v>0</v>
      </c>
      <c r="K191" s="189"/>
      <c r="L191" s="194"/>
      <c r="M191" s="195"/>
      <c r="N191" s="196"/>
      <c r="O191" s="196"/>
      <c r="P191" s="197">
        <f>SUM(P192:P194)</f>
        <v>0</v>
      </c>
      <c r="Q191" s="196"/>
      <c r="R191" s="197">
        <f>SUM(R192:R194)</f>
        <v>4.0000000000000002E-4</v>
      </c>
      <c r="S191" s="196"/>
      <c r="T191" s="198">
        <f>SUM(T192:T194)</f>
        <v>0</v>
      </c>
      <c r="AR191" s="199" t="s">
        <v>88</v>
      </c>
      <c r="AT191" s="200" t="s">
        <v>77</v>
      </c>
      <c r="AU191" s="200" t="s">
        <v>86</v>
      </c>
      <c r="AY191" s="199" t="s">
        <v>145</v>
      </c>
      <c r="BK191" s="201">
        <f>SUM(BK192:BK194)</f>
        <v>0</v>
      </c>
    </row>
    <row r="192" spans="1:65" s="2" customFormat="1" ht="55.5" customHeight="1">
      <c r="A192" s="34"/>
      <c r="B192" s="35"/>
      <c r="C192" s="202" t="s">
        <v>339</v>
      </c>
      <c r="D192" s="202" t="s">
        <v>146</v>
      </c>
      <c r="E192" s="203" t="s">
        <v>1393</v>
      </c>
      <c r="F192" s="204" t="s">
        <v>1394</v>
      </c>
      <c r="G192" s="205" t="s">
        <v>1395</v>
      </c>
      <c r="H192" s="206">
        <v>1</v>
      </c>
      <c r="I192" s="207"/>
      <c r="J192" s="208">
        <f>ROUND(I192*H192,2)</f>
        <v>0</v>
      </c>
      <c r="K192" s="209"/>
      <c r="L192" s="39"/>
      <c r="M192" s="210" t="s">
        <v>1</v>
      </c>
      <c r="N192" s="211" t="s">
        <v>43</v>
      </c>
      <c r="O192" s="71"/>
      <c r="P192" s="212">
        <f>O192*H192</f>
        <v>0</v>
      </c>
      <c r="Q192" s="212">
        <v>4.0000000000000002E-4</v>
      </c>
      <c r="R192" s="212">
        <f>Q192*H192</f>
        <v>4.0000000000000002E-4</v>
      </c>
      <c r="S192" s="212">
        <v>0</v>
      </c>
      <c r="T192" s="21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4" t="s">
        <v>232</v>
      </c>
      <c r="AT192" s="214" t="s">
        <v>146</v>
      </c>
      <c r="AU192" s="214" t="s">
        <v>88</v>
      </c>
      <c r="AY192" s="17" t="s">
        <v>145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7" t="s">
        <v>86</v>
      </c>
      <c r="BK192" s="215">
        <f>ROUND(I192*H192,2)</f>
        <v>0</v>
      </c>
      <c r="BL192" s="17" t="s">
        <v>232</v>
      </c>
      <c r="BM192" s="214" t="s">
        <v>1396</v>
      </c>
    </row>
    <row r="193" spans="1:65" s="2" customFormat="1" ht="19.5">
      <c r="A193" s="34"/>
      <c r="B193" s="35"/>
      <c r="C193" s="36"/>
      <c r="D193" s="216" t="s">
        <v>150</v>
      </c>
      <c r="E193" s="36"/>
      <c r="F193" s="217" t="s">
        <v>1397</v>
      </c>
      <c r="G193" s="36"/>
      <c r="H193" s="36"/>
      <c r="I193" s="115"/>
      <c r="J193" s="36"/>
      <c r="K193" s="36"/>
      <c r="L193" s="39"/>
      <c r="M193" s="218"/>
      <c r="N193" s="219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150</v>
      </c>
      <c r="AU193" s="17" t="s">
        <v>88</v>
      </c>
    </row>
    <row r="194" spans="1:65" s="2" customFormat="1" ht="21.75" customHeight="1">
      <c r="A194" s="34"/>
      <c r="B194" s="35"/>
      <c r="C194" s="202" t="s">
        <v>344</v>
      </c>
      <c r="D194" s="202" t="s">
        <v>146</v>
      </c>
      <c r="E194" s="203" t="s">
        <v>1398</v>
      </c>
      <c r="F194" s="204" t="s">
        <v>1399</v>
      </c>
      <c r="G194" s="205" t="s">
        <v>347</v>
      </c>
      <c r="H194" s="266"/>
      <c r="I194" s="207"/>
      <c r="J194" s="208">
        <f>ROUND(I194*H194,2)</f>
        <v>0</v>
      </c>
      <c r="K194" s="209"/>
      <c r="L194" s="39"/>
      <c r="M194" s="210" t="s">
        <v>1</v>
      </c>
      <c r="N194" s="211" t="s">
        <v>43</v>
      </c>
      <c r="O194" s="71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4" t="s">
        <v>232</v>
      </c>
      <c r="AT194" s="214" t="s">
        <v>146</v>
      </c>
      <c r="AU194" s="214" t="s">
        <v>88</v>
      </c>
      <c r="AY194" s="17" t="s">
        <v>145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7" t="s">
        <v>86</v>
      </c>
      <c r="BK194" s="215">
        <f>ROUND(I194*H194,2)</f>
        <v>0</v>
      </c>
      <c r="BL194" s="17" t="s">
        <v>232</v>
      </c>
      <c r="BM194" s="214" t="s">
        <v>1400</v>
      </c>
    </row>
    <row r="195" spans="1:65" s="12" customFormat="1" ht="22.9" customHeight="1">
      <c r="B195" s="188"/>
      <c r="C195" s="189"/>
      <c r="D195" s="190" t="s">
        <v>77</v>
      </c>
      <c r="E195" s="220" t="s">
        <v>1401</v>
      </c>
      <c r="F195" s="220" t="s">
        <v>1402</v>
      </c>
      <c r="G195" s="189"/>
      <c r="H195" s="189"/>
      <c r="I195" s="192"/>
      <c r="J195" s="221">
        <f>BK195</f>
        <v>0</v>
      </c>
      <c r="K195" s="189"/>
      <c r="L195" s="194"/>
      <c r="M195" s="195"/>
      <c r="N195" s="196"/>
      <c r="O195" s="196"/>
      <c r="P195" s="197">
        <f>P196</f>
        <v>0</v>
      </c>
      <c r="Q195" s="196"/>
      <c r="R195" s="197">
        <f>R196</f>
        <v>0</v>
      </c>
      <c r="S195" s="196"/>
      <c r="T195" s="198">
        <f>T196</f>
        <v>0.183</v>
      </c>
      <c r="AR195" s="199" t="s">
        <v>88</v>
      </c>
      <c r="AT195" s="200" t="s">
        <v>77</v>
      </c>
      <c r="AU195" s="200" t="s">
        <v>86</v>
      </c>
      <c r="AY195" s="199" t="s">
        <v>145</v>
      </c>
      <c r="BK195" s="201">
        <f>BK196</f>
        <v>0</v>
      </c>
    </row>
    <row r="196" spans="1:65" s="2" customFormat="1" ht="16.5" customHeight="1">
      <c r="A196" s="34"/>
      <c r="B196" s="35"/>
      <c r="C196" s="202" t="s">
        <v>351</v>
      </c>
      <c r="D196" s="202" t="s">
        <v>146</v>
      </c>
      <c r="E196" s="203" t="s">
        <v>1403</v>
      </c>
      <c r="F196" s="204" t="s">
        <v>1404</v>
      </c>
      <c r="G196" s="205" t="s">
        <v>1395</v>
      </c>
      <c r="H196" s="206">
        <v>1</v>
      </c>
      <c r="I196" s="207"/>
      <c r="J196" s="208">
        <f>ROUND(I196*H196,2)</f>
        <v>0</v>
      </c>
      <c r="K196" s="209"/>
      <c r="L196" s="39"/>
      <c r="M196" s="210" t="s">
        <v>1</v>
      </c>
      <c r="N196" s="211" t="s">
        <v>43</v>
      </c>
      <c r="O196" s="71"/>
      <c r="P196" s="212">
        <f>O196*H196</f>
        <v>0</v>
      </c>
      <c r="Q196" s="212">
        <v>0</v>
      </c>
      <c r="R196" s="212">
        <f>Q196*H196</f>
        <v>0</v>
      </c>
      <c r="S196" s="212">
        <v>0.183</v>
      </c>
      <c r="T196" s="213">
        <f>S196*H196</f>
        <v>0.183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4" t="s">
        <v>232</v>
      </c>
      <c r="AT196" s="214" t="s">
        <v>146</v>
      </c>
      <c r="AU196" s="214" t="s">
        <v>88</v>
      </c>
      <c r="AY196" s="17" t="s">
        <v>145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86</v>
      </c>
      <c r="BK196" s="215">
        <f>ROUND(I196*H196,2)</f>
        <v>0</v>
      </c>
      <c r="BL196" s="17" t="s">
        <v>232</v>
      </c>
      <c r="BM196" s="214" t="s">
        <v>1405</v>
      </c>
    </row>
    <row r="197" spans="1:65" s="12" customFormat="1" ht="22.9" customHeight="1">
      <c r="B197" s="188"/>
      <c r="C197" s="189"/>
      <c r="D197" s="190" t="s">
        <v>77</v>
      </c>
      <c r="E197" s="220" t="s">
        <v>1406</v>
      </c>
      <c r="F197" s="220" t="s">
        <v>1407</v>
      </c>
      <c r="G197" s="189"/>
      <c r="H197" s="189"/>
      <c r="I197" s="192"/>
      <c r="J197" s="221">
        <f>BK197</f>
        <v>0</v>
      </c>
      <c r="K197" s="189"/>
      <c r="L197" s="194"/>
      <c r="M197" s="195"/>
      <c r="N197" s="196"/>
      <c r="O197" s="196"/>
      <c r="P197" s="197">
        <f>SUM(P198:P199)</f>
        <v>0</v>
      </c>
      <c r="Q197" s="196"/>
      <c r="R197" s="197">
        <f>SUM(R198:R199)</f>
        <v>3.8000000000000002E-4</v>
      </c>
      <c r="S197" s="196"/>
      <c r="T197" s="198">
        <f>SUM(T198:T199)</f>
        <v>1.62</v>
      </c>
      <c r="AR197" s="199" t="s">
        <v>88</v>
      </c>
      <c r="AT197" s="200" t="s">
        <v>77</v>
      </c>
      <c r="AU197" s="200" t="s">
        <v>86</v>
      </c>
      <c r="AY197" s="199" t="s">
        <v>145</v>
      </c>
      <c r="BK197" s="201">
        <f>SUM(BK198:BK199)</f>
        <v>0</v>
      </c>
    </row>
    <row r="198" spans="1:65" s="2" customFormat="1" ht="16.5" customHeight="1">
      <c r="A198" s="34"/>
      <c r="B198" s="35"/>
      <c r="C198" s="202" t="s">
        <v>355</v>
      </c>
      <c r="D198" s="202" t="s">
        <v>146</v>
      </c>
      <c r="E198" s="203" t="s">
        <v>1408</v>
      </c>
      <c r="F198" s="204" t="s">
        <v>1409</v>
      </c>
      <c r="G198" s="205" t="s">
        <v>167</v>
      </c>
      <c r="H198" s="206">
        <v>1</v>
      </c>
      <c r="I198" s="207"/>
      <c r="J198" s="208">
        <f>ROUND(I198*H198,2)</f>
        <v>0</v>
      </c>
      <c r="K198" s="209"/>
      <c r="L198" s="39"/>
      <c r="M198" s="210" t="s">
        <v>1</v>
      </c>
      <c r="N198" s="211" t="s">
        <v>43</v>
      </c>
      <c r="O198" s="71"/>
      <c r="P198" s="212">
        <f>O198*H198</f>
        <v>0</v>
      </c>
      <c r="Q198" s="212">
        <v>3.8000000000000002E-4</v>
      </c>
      <c r="R198" s="212">
        <f>Q198*H198</f>
        <v>3.8000000000000002E-4</v>
      </c>
      <c r="S198" s="212">
        <v>1.62</v>
      </c>
      <c r="T198" s="213">
        <f>S198*H198</f>
        <v>1.62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4" t="s">
        <v>232</v>
      </c>
      <c r="AT198" s="214" t="s">
        <v>146</v>
      </c>
      <c r="AU198" s="214" t="s">
        <v>88</v>
      </c>
      <c r="AY198" s="17" t="s">
        <v>145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7" t="s">
        <v>86</v>
      </c>
      <c r="BK198" s="215">
        <f>ROUND(I198*H198,2)</f>
        <v>0</v>
      </c>
      <c r="BL198" s="17" t="s">
        <v>232</v>
      </c>
      <c r="BM198" s="214" t="s">
        <v>1410</v>
      </c>
    </row>
    <row r="199" spans="1:65" s="2" customFormat="1" ht="21.75" customHeight="1">
      <c r="A199" s="34"/>
      <c r="B199" s="35"/>
      <c r="C199" s="202" t="s">
        <v>360</v>
      </c>
      <c r="D199" s="202" t="s">
        <v>146</v>
      </c>
      <c r="E199" s="203" t="s">
        <v>1411</v>
      </c>
      <c r="F199" s="204" t="s">
        <v>1412</v>
      </c>
      <c r="G199" s="205" t="s">
        <v>195</v>
      </c>
      <c r="H199" s="206">
        <v>1.62</v>
      </c>
      <c r="I199" s="207"/>
      <c r="J199" s="208">
        <f>ROUND(I199*H199,2)</f>
        <v>0</v>
      </c>
      <c r="K199" s="209"/>
      <c r="L199" s="39"/>
      <c r="M199" s="210" t="s">
        <v>1</v>
      </c>
      <c r="N199" s="211" t="s">
        <v>43</v>
      </c>
      <c r="O199" s="71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4" t="s">
        <v>232</v>
      </c>
      <c r="AT199" s="214" t="s">
        <v>146</v>
      </c>
      <c r="AU199" s="214" t="s">
        <v>88</v>
      </c>
      <c r="AY199" s="17" t="s">
        <v>145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7" t="s">
        <v>86</v>
      </c>
      <c r="BK199" s="215">
        <f>ROUND(I199*H199,2)</f>
        <v>0</v>
      </c>
      <c r="BL199" s="17" t="s">
        <v>232</v>
      </c>
      <c r="BM199" s="214" t="s">
        <v>1413</v>
      </c>
    </row>
    <row r="200" spans="1:65" s="12" customFormat="1" ht="22.9" customHeight="1">
      <c r="B200" s="188"/>
      <c r="C200" s="189"/>
      <c r="D200" s="190" t="s">
        <v>77</v>
      </c>
      <c r="E200" s="220" t="s">
        <v>503</v>
      </c>
      <c r="F200" s="220" t="s">
        <v>970</v>
      </c>
      <c r="G200" s="189"/>
      <c r="H200" s="189"/>
      <c r="I200" s="192"/>
      <c r="J200" s="221">
        <f>BK200</f>
        <v>0</v>
      </c>
      <c r="K200" s="189"/>
      <c r="L200" s="194"/>
      <c r="M200" s="195"/>
      <c r="N200" s="196"/>
      <c r="O200" s="196"/>
      <c r="P200" s="197">
        <f>SUM(P201:P203)</f>
        <v>0</v>
      </c>
      <c r="Q200" s="196"/>
      <c r="R200" s="197">
        <f>SUM(R201:R203)</f>
        <v>6.6E-3</v>
      </c>
      <c r="S200" s="196"/>
      <c r="T200" s="198">
        <f>SUM(T201:T203)</f>
        <v>0</v>
      </c>
      <c r="AR200" s="199" t="s">
        <v>88</v>
      </c>
      <c r="AT200" s="200" t="s">
        <v>77</v>
      </c>
      <c r="AU200" s="200" t="s">
        <v>86</v>
      </c>
      <c r="AY200" s="199" t="s">
        <v>145</v>
      </c>
      <c r="BK200" s="201">
        <f>SUM(BK201:BK203)</f>
        <v>0</v>
      </c>
    </row>
    <row r="201" spans="1:65" s="2" customFormat="1" ht="16.5" customHeight="1">
      <c r="A201" s="34"/>
      <c r="B201" s="35"/>
      <c r="C201" s="202" t="s">
        <v>365</v>
      </c>
      <c r="D201" s="202" t="s">
        <v>146</v>
      </c>
      <c r="E201" s="203" t="s">
        <v>1414</v>
      </c>
      <c r="F201" s="204" t="s">
        <v>1415</v>
      </c>
      <c r="G201" s="205" t="s">
        <v>187</v>
      </c>
      <c r="H201" s="206">
        <v>10</v>
      </c>
      <c r="I201" s="207"/>
      <c r="J201" s="208">
        <f>ROUND(I201*H201,2)</f>
        <v>0</v>
      </c>
      <c r="K201" s="209"/>
      <c r="L201" s="39"/>
      <c r="M201" s="210" t="s">
        <v>1</v>
      </c>
      <c r="N201" s="211" t="s">
        <v>43</v>
      </c>
      <c r="O201" s="71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4" t="s">
        <v>232</v>
      </c>
      <c r="AT201" s="214" t="s">
        <v>146</v>
      </c>
      <c r="AU201" s="214" t="s">
        <v>88</v>
      </c>
      <c r="AY201" s="17" t="s">
        <v>145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7" t="s">
        <v>86</v>
      </c>
      <c r="BK201" s="215">
        <f>ROUND(I201*H201,2)</f>
        <v>0</v>
      </c>
      <c r="BL201" s="17" t="s">
        <v>232</v>
      </c>
      <c r="BM201" s="214" t="s">
        <v>1416</v>
      </c>
    </row>
    <row r="202" spans="1:65" s="13" customFormat="1" ht="11.25">
      <c r="B202" s="222"/>
      <c r="C202" s="223"/>
      <c r="D202" s="216" t="s">
        <v>160</v>
      </c>
      <c r="E202" s="224" t="s">
        <v>1</v>
      </c>
      <c r="F202" s="225" t="s">
        <v>1417</v>
      </c>
      <c r="G202" s="223"/>
      <c r="H202" s="226">
        <v>10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160</v>
      </c>
      <c r="AU202" s="232" t="s">
        <v>88</v>
      </c>
      <c r="AV202" s="13" t="s">
        <v>88</v>
      </c>
      <c r="AW202" s="13" t="s">
        <v>34</v>
      </c>
      <c r="AX202" s="13" t="s">
        <v>86</v>
      </c>
      <c r="AY202" s="232" t="s">
        <v>145</v>
      </c>
    </row>
    <row r="203" spans="1:65" s="2" customFormat="1" ht="21.75" customHeight="1">
      <c r="A203" s="34"/>
      <c r="B203" s="35"/>
      <c r="C203" s="202" t="s">
        <v>370</v>
      </c>
      <c r="D203" s="202" t="s">
        <v>146</v>
      </c>
      <c r="E203" s="203" t="s">
        <v>989</v>
      </c>
      <c r="F203" s="204" t="s">
        <v>1418</v>
      </c>
      <c r="G203" s="205" t="s">
        <v>187</v>
      </c>
      <c r="H203" s="206">
        <v>10</v>
      </c>
      <c r="I203" s="207"/>
      <c r="J203" s="208">
        <f>ROUND(I203*H203,2)</f>
        <v>0</v>
      </c>
      <c r="K203" s="209"/>
      <c r="L203" s="39"/>
      <c r="M203" s="210" t="s">
        <v>1</v>
      </c>
      <c r="N203" s="211" t="s">
        <v>43</v>
      </c>
      <c r="O203" s="71"/>
      <c r="P203" s="212">
        <f>O203*H203</f>
        <v>0</v>
      </c>
      <c r="Q203" s="212">
        <v>6.6E-4</v>
      </c>
      <c r="R203" s="212">
        <f>Q203*H203</f>
        <v>6.6E-3</v>
      </c>
      <c r="S203" s="212">
        <v>0</v>
      </c>
      <c r="T203" s="21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4" t="s">
        <v>232</v>
      </c>
      <c r="AT203" s="214" t="s">
        <v>146</v>
      </c>
      <c r="AU203" s="214" t="s">
        <v>88</v>
      </c>
      <c r="AY203" s="17" t="s">
        <v>145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7" t="s">
        <v>86</v>
      </c>
      <c r="BK203" s="215">
        <f>ROUND(I203*H203,2)</f>
        <v>0</v>
      </c>
      <c r="BL203" s="17" t="s">
        <v>232</v>
      </c>
      <c r="BM203" s="214" t="s">
        <v>1419</v>
      </c>
    </row>
    <row r="204" spans="1:65" s="12" customFormat="1" ht="22.9" customHeight="1">
      <c r="B204" s="188"/>
      <c r="C204" s="189"/>
      <c r="D204" s="190" t="s">
        <v>77</v>
      </c>
      <c r="E204" s="220" t="s">
        <v>1420</v>
      </c>
      <c r="F204" s="220" t="s">
        <v>1421</v>
      </c>
      <c r="G204" s="189"/>
      <c r="H204" s="189"/>
      <c r="I204" s="192"/>
      <c r="J204" s="221">
        <f>BK204</f>
        <v>0</v>
      </c>
      <c r="K204" s="189"/>
      <c r="L204" s="194"/>
      <c r="M204" s="195"/>
      <c r="N204" s="196"/>
      <c r="O204" s="196"/>
      <c r="P204" s="197">
        <f>SUM(P205:P237)</f>
        <v>0</v>
      </c>
      <c r="Q204" s="196"/>
      <c r="R204" s="197">
        <f>SUM(R205:R237)</f>
        <v>1.2098809999999998</v>
      </c>
      <c r="S204" s="196"/>
      <c r="T204" s="198">
        <f>SUM(T205:T237)</f>
        <v>0.2435515</v>
      </c>
      <c r="AR204" s="199" t="s">
        <v>88</v>
      </c>
      <c r="AT204" s="200" t="s">
        <v>77</v>
      </c>
      <c r="AU204" s="200" t="s">
        <v>86</v>
      </c>
      <c r="AY204" s="199" t="s">
        <v>145</v>
      </c>
      <c r="BK204" s="201">
        <f>SUM(BK205:BK237)</f>
        <v>0</v>
      </c>
    </row>
    <row r="205" spans="1:65" s="2" customFormat="1" ht="21.75" customHeight="1">
      <c r="A205" s="34"/>
      <c r="B205" s="35"/>
      <c r="C205" s="202" t="s">
        <v>375</v>
      </c>
      <c r="D205" s="202" t="s">
        <v>146</v>
      </c>
      <c r="E205" s="203" t="s">
        <v>1422</v>
      </c>
      <c r="F205" s="204" t="s">
        <v>1423</v>
      </c>
      <c r="G205" s="205" t="s">
        <v>173</v>
      </c>
      <c r="H205" s="206">
        <v>1</v>
      </c>
      <c r="I205" s="207"/>
      <c r="J205" s="208">
        <f>ROUND(I205*H205,2)</f>
        <v>0</v>
      </c>
      <c r="K205" s="209"/>
      <c r="L205" s="39"/>
      <c r="M205" s="210" t="s">
        <v>1</v>
      </c>
      <c r="N205" s="211" t="s">
        <v>43</v>
      </c>
      <c r="O205" s="71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4" t="s">
        <v>232</v>
      </c>
      <c r="AT205" s="214" t="s">
        <v>146</v>
      </c>
      <c r="AU205" s="214" t="s">
        <v>88</v>
      </c>
      <c r="AY205" s="17" t="s">
        <v>145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7" t="s">
        <v>86</v>
      </c>
      <c r="BK205" s="215">
        <f>ROUND(I205*H205,2)</f>
        <v>0</v>
      </c>
      <c r="BL205" s="17" t="s">
        <v>232</v>
      </c>
      <c r="BM205" s="214" t="s">
        <v>1424</v>
      </c>
    </row>
    <row r="206" spans="1:65" s="2" customFormat="1" ht="21.75" customHeight="1">
      <c r="A206" s="34"/>
      <c r="B206" s="35"/>
      <c r="C206" s="202" t="s">
        <v>379</v>
      </c>
      <c r="D206" s="202" t="s">
        <v>146</v>
      </c>
      <c r="E206" s="203" t="s">
        <v>1425</v>
      </c>
      <c r="F206" s="204" t="s">
        <v>1426</v>
      </c>
      <c r="G206" s="205" t="s">
        <v>187</v>
      </c>
      <c r="H206" s="206">
        <v>615.25</v>
      </c>
      <c r="I206" s="207"/>
      <c r="J206" s="208">
        <f>ROUND(I206*H206,2)</f>
        <v>0</v>
      </c>
      <c r="K206" s="209"/>
      <c r="L206" s="39"/>
      <c r="M206" s="210" t="s">
        <v>1</v>
      </c>
      <c r="N206" s="211" t="s">
        <v>43</v>
      </c>
      <c r="O206" s="71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4" t="s">
        <v>232</v>
      </c>
      <c r="AT206" s="214" t="s">
        <v>146</v>
      </c>
      <c r="AU206" s="214" t="s">
        <v>88</v>
      </c>
      <c r="AY206" s="17" t="s">
        <v>145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7" t="s">
        <v>86</v>
      </c>
      <c r="BK206" s="215">
        <f>ROUND(I206*H206,2)</f>
        <v>0</v>
      </c>
      <c r="BL206" s="17" t="s">
        <v>232</v>
      </c>
      <c r="BM206" s="214" t="s">
        <v>1427</v>
      </c>
    </row>
    <row r="207" spans="1:65" s="13" customFormat="1" ht="11.25">
      <c r="B207" s="222"/>
      <c r="C207" s="223"/>
      <c r="D207" s="216" t="s">
        <v>160</v>
      </c>
      <c r="E207" s="224" t="s">
        <v>1</v>
      </c>
      <c r="F207" s="225" t="s">
        <v>1428</v>
      </c>
      <c r="G207" s="223"/>
      <c r="H207" s="226">
        <v>91.67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160</v>
      </c>
      <c r="AU207" s="232" t="s">
        <v>88</v>
      </c>
      <c r="AV207" s="13" t="s">
        <v>88</v>
      </c>
      <c r="AW207" s="13" t="s">
        <v>34</v>
      </c>
      <c r="AX207" s="13" t="s">
        <v>78</v>
      </c>
      <c r="AY207" s="232" t="s">
        <v>145</v>
      </c>
    </row>
    <row r="208" spans="1:65" s="13" customFormat="1" ht="11.25">
      <c r="B208" s="222"/>
      <c r="C208" s="223"/>
      <c r="D208" s="216" t="s">
        <v>160</v>
      </c>
      <c r="E208" s="224" t="s">
        <v>1</v>
      </c>
      <c r="F208" s="225" t="s">
        <v>1429</v>
      </c>
      <c r="G208" s="223"/>
      <c r="H208" s="226">
        <v>52.5</v>
      </c>
      <c r="I208" s="227"/>
      <c r="J208" s="223"/>
      <c r="K208" s="223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160</v>
      </c>
      <c r="AU208" s="232" t="s">
        <v>88</v>
      </c>
      <c r="AV208" s="13" t="s">
        <v>88</v>
      </c>
      <c r="AW208" s="13" t="s">
        <v>34</v>
      </c>
      <c r="AX208" s="13" t="s">
        <v>78</v>
      </c>
      <c r="AY208" s="232" t="s">
        <v>145</v>
      </c>
    </row>
    <row r="209" spans="1:65" s="13" customFormat="1" ht="11.25">
      <c r="B209" s="222"/>
      <c r="C209" s="223"/>
      <c r="D209" s="216" t="s">
        <v>160</v>
      </c>
      <c r="E209" s="224" t="s">
        <v>1</v>
      </c>
      <c r="F209" s="225" t="s">
        <v>1430</v>
      </c>
      <c r="G209" s="223"/>
      <c r="H209" s="226">
        <v>280.68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160</v>
      </c>
      <c r="AU209" s="232" t="s">
        <v>88</v>
      </c>
      <c r="AV209" s="13" t="s">
        <v>88</v>
      </c>
      <c r="AW209" s="13" t="s">
        <v>34</v>
      </c>
      <c r="AX209" s="13" t="s">
        <v>78</v>
      </c>
      <c r="AY209" s="232" t="s">
        <v>145</v>
      </c>
    </row>
    <row r="210" spans="1:65" s="13" customFormat="1" ht="11.25">
      <c r="B210" s="222"/>
      <c r="C210" s="223"/>
      <c r="D210" s="216" t="s">
        <v>160</v>
      </c>
      <c r="E210" s="224" t="s">
        <v>1</v>
      </c>
      <c r="F210" s="225" t="s">
        <v>1431</v>
      </c>
      <c r="G210" s="223"/>
      <c r="H210" s="226">
        <v>109.6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160</v>
      </c>
      <c r="AU210" s="232" t="s">
        <v>88</v>
      </c>
      <c r="AV210" s="13" t="s">
        <v>88</v>
      </c>
      <c r="AW210" s="13" t="s">
        <v>34</v>
      </c>
      <c r="AX210" s="13" t="s">
        <v>78</v>
      </c>
      <c r="AY210" s="232" t="s">
        <v>145</v>
      </c>
    </row>
    <row r="211" spans="1:65" s="13" customFormat="1" ht="11.25">
      <c r="B211" s="222"/>
      <c r="C211" s="223"/>
      <c r="D211" s="216" t="s">
        <v>160</v>
      </c>
      <c r="E211" s="224" t="s">
        <v>1</v>
      </c>
      <c r="F211" s="225" t="s">
        <v>1432</v>
      </c>
      <c r="G211" s="223"/>
      <c r="H211" s="226">
        <v>80.8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160</v>
      </c>
      <c r="AU211" s="232" t="s">
        <v>88</v>
      </c>
      <c r="AV211" s="13" t="s">
        <v>88</v>
      </c>
      <c r="AW211" s="13" t="s">
        <v>34</v>
      </c>
      <c r="AX211" s="13" t="s">
        <v>78</v>
      </c>
      <c r="AY211" s="232" t="s">
        <v>145</v>
      </c>
    </row>
    <row r="212" spans="1:65" s="14" customFormat="1" ht="11.25">
      <c r="B212" s="233"/>
      <c r="C212" s="234"/>
      <c r="D212" s="216" t="s">
        <v>160</v>
      </c>
      <c r="E212" s="235" t="s">
        <v>1</v>
      </c>
      <c r="F212" s="236" t="s">
        <v>164</v>
      </c>
      <c r="G212" s="234"/>
      <c r="H212" s="237">
        <v>615.25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160</v>
      </c>
      <c r="AU212" s="243" t="s">
        <v>88</v>
      </c>
      <c r="AV212" s="14" t="s">
        <v>144</v>
      </c>
      <c r="AW212" s="14" t="s">
        <v>34</v>
      </c>
      <c r="AX212" s="14" t="s">
        <v>86</v>
      </c>
      <c r="AY212" s="243" t="s">
        <v>145</v>
      </c>
    </row>
    <row r="213" spans="1:65" s="2" customFormat="1" ht="16.5" customHeight="1">
      <c r="A213" s="34"/>
      <c r="B213" s="35"/>
      <c r="C213" s="202" t="s">
        <v>384</v>
      </c>
      <c r="D213" s="202" t="s">
        <v>146</v>
      </c>
      <c r="E213" s="203" t="s">
        <v>1433</v>
      </c>
      <c r="F213" s="204" t="s">
        <v>1434</v>
      </c>
      <c r="G213" s="205" t="s">
        <v>187</v>
      </c>
      <c r="H213" s="206">
        <v>372.35</v>
      </c>
      <c r="I213" s="207"/>
      <c r="J213" s="208">
        <f>ROUND(I213*H213,2)</f>
        <v>0</v>
      </c>
      <c r="K213" s="209"/>
      <c r="L213" s="39"/>
      <c r="M213" s="210" t="s">
        <v>1</v>
      </c>
      <c r="N213" s="211" t="s">
        <v>43</v>
      </c>
      <c r="O213" s="71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4" t="s">
        <v>232</v>
      </c>
      <c r="AT213" s="214" t="s">
        <v>146</v>
      </c>
      <c r="AU213" s="214" t="s">
        <v>88</v>
      </c>
      <c r="AY213" s="17" t="s">
        <v>145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7" t="s">
        <v>86</v>
      </c>
      <c r="BK213" s="215">
        <f>ROUND(I213*H213,2)</f>
        <v>0</v>
      </c>
      <c r="BL213" s="17" t="s">
        <v>232</v>
      </c>
      <c r="BM213" s="214" t="s">
        <v>1435</v>
      </c>
    </row>
    <row r="214" spans="1:65" s="13" customFormat="1" ht="11.25">
      <c r="B214" s="222"/>
      <c r="C214" s="223"/>
      <c r="D214" s="216" t="s">
        <v>160</v>
      </c>
      <c r="E214" s="224" t="s">
        <v>1</v>
      </c>
      <c r="F214" s="225" t="s">
        <v>1428</v>
      </c>
      <c r="G214" s="223"/>
      <c r="H214" s="226">
        <v>91.67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160</v>
      </c>
      <c r="AU214" s="232" t="s">
        <v>88</v>
      </c>
      <c r="AV214" s="13" t="s">
        <v>88</v>
      </c>
      <c r="AW214" s="13" t="s">
        <v>34</v>
      </c>
      <c r="AX214" s="13" t="s">
        <v>78</v>
      </c>
      <c r="AY214" s="232" t="s">
        <v>145</v>
      </c>
    </row>
    <row r="215" spans="1:65" s="13" customFormat="1" ht="11.25">
      <c r="B215" s="222"/>
      <c r="C215" s="223"/>
      <c r="D215" s="216" t="s">
        <v>160</v>
      </c>
      <c r="E215" s="224" t="s">
        <v>1</v>
      </c>
      <c r="F215" s="225" t="s">
        <v>1430</v>
      </c>
      <c r="G215" s="223"/>
      <c r="H215" s="226">
        <v>280.68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160</v>
      </c>
      <c r="AU215" s="232" t="s">
        <v>88</v>
      </c>
      <c r="AV215" s="13" t="s">
        <v>88</v>
      </c>
      <c r="AW215" s="13" t="s">
        <v>34</v>
      </c>
      <c r="AX215" s="13" t="s">
        <v>78</v>
      </c>
      <c r="AY215" s="232" t="s">
        <v>145</v>
      </c>
    </row>
    <row r="216" spans="1:65" s="14" customFormat="1" ht="11.25">
      <c r="B216" s="233"/>
      <c r="C216" s="234"/>
      <c r="D216" s="216" t="s">
        <v>160</v>
      </c>
      <c r="E216" s="235" t="s">
        <v>1</v>
      </c>
      <c r="F216" s="236" t="s">
        <v>164</v>
      </c>
      <c r="G216" s="234"/>
      <c r="H216" s="237">
        <v>372.35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160</v>
      </c>
      <c r="AU216" s="243" t="s">
        <v>88</v>
      </c>
      <c r="AV216" s="14" t="s">
        <v>144</v>
      </c>
      <c r="AW216" s="14" t="s">
        <v>34</v>
      </c>
      <c r="AX216" s="14" t="s">
        <v>86</v>
      </c>
      <c r="AY216" s="243" t="s">
        <v>145</v>
      </c>
    </row>
    <row r="217" spans="1:65" s="2" customFormat="1" ht="16.5" customHeight="1">
      <c r="A217" s="34"/>
      <c r="B217" s="35"/>
      <c r="C217" s="202" t="s">
        <v>388</v>
      </c>
      <c r="D217" s="202" t="s">
        <v>146</v>
      </c>
      <c r="E217" s="203" t="s">
        <v>1436</v>
      </c>
      <c r="F217" s="204" t="s">
        <v>1437</v>
      </c>
      <c r="G217" s="205" t="s">
        <v>187</v>
      </c>
      <c r="H217" s="206">
        <v>615.25</v>
      </c>
      <c r="I217" s="207"/>
      <c r="J217" s="208">
        <f>ROUND(I217*H217,2)</f>
        <v>0</v>
      </c>
      <c r="K217" s="209"/>
      <c r="L217" s="39"/>
      <c r="M217" s="210" t="s">
        <v>1</v>
      </c>
      <c r="N217" s="211" t="s">
        <v>43</v>
      </c>
      <c r="O217" s="71"/>
      <c r="P217" s="212">
        <f>O217*H217</f>
        <v>0</v>
      </c>
      <c r="Q217" s="212">
        <v>1E-3</v>
      </c>
      <c r="R217" s="212">
        <f>Q217*H217</f>
        <v>0.61524999999999996</v>
      </c>
      <c r="S217" s="212">
        <v>3.1E-4</v>
      </c>
      <c r="T217" s="213">
        <f>S217*H217</f>
        <v>0.19072749999999999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4" t="s">
        <v>232</v>
      </c>
      <c r="AT217" s="214" t="s">
        <v>146</v>
      </c>
      <c r="AU217" s="214" t="s">
        <v>88</v>
      </c>
      <c r="AY217" s="17" t="s">
        <v>145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86</v>
      </c>
      <c r="BK217" s="215">
        <f>ROUND(I217*H217,2)</f>
        <v>0</v>
      </c>
      <c r="BL217" s="17" t="s">
        <v>232</v>
      </c>
      <c r="BM217" s="214" t="s">
        <v>1438</v>
      </c>
    </row>
    <row r="218" spans="1:65" s="2" customFormat="1" ht="21.75" customHeight="1">
      <c r="A218" s="34"/>
      <c r="B218" s="35"/>
      <c r="C218" s="202" t="s">
        <v>395</v>
      </c>
      <c r="D218" s="202" t="s">
        <v>146</v>
      </c>
      <c r="E218" s="203" t="s">
        <v>1439</v>
      </c>
      <c r="F218" s="204" t="s">
        <v>1440</v>
      </c>
      <c r="G218" s="205" t="s">
        <v>187</v>
      </c>
      <c r="H218" s="206">
        <v>615.25</v>
      </c>
      <c r="I218" s="207"/>
      <c r="J218" s="208">
        <f>ROUND(I218*H218,2)</f>
        <v>0</v>
      </c>
      <c r="K218" s="209"/>
      <c r="L218" s="39"/>
      <c r="M218" s="210" t="s">
        <v>1</v>
      </c>
      <c r="N218" s="211" t="s">
        <v>43</v>
      </c>
      <c r="O218" s="71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4" t="s">
        <v>232</v>
      </c>
      <c r="AT218" s="214" t="s">
        <v>146</v>
      </c>
      <c r="AU218" s="214" t="s">
        <v>88</v>
      </c>
      <c r="AY218" s="17" t="s">
        <v>145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7" t="s">
        <v>86</v>
      </c>
      <c r="BK218" s="215">
        <f>ROUND(I218*H218,2)</f>
        <v>0</v>
      </c>
      <c r="BL218" s="17" t="s">
        <v>232</v>
      </c>
      <c r="BM218" s="214" t="s">
        <v>1441</v>
      </c>
    </row>
    <row r="219" spans="1:65" s="2" customFormat="1" ht="21.75" customHeight="1">
      <c r="A219" s="34"/>
      <c r="B219" s="35"/>
      <c r="C219" s="202" t="s">
        <v>399</v>
      </c>
      <c r="D219" s="202" t="s">
        <v>146</v>
      </c>
      <c r="E219" s="203" t="s">
        <v>1442</v>
      </c>
      <c r="F219" s="204" t="s">
        <v>1443</v>
      </c>
      <c r="G219" s="205" t="s">
        <v>187</v>
      </c>
      <c r="H219" s="206">
        <v>615.25</v>
      </c>
      <c r="I219" s="207"/>
      <c r="J219" s="208">
        <f>ROUND(I219*H219,2)</f>
        <v>0</v>
      </c>
      <c r="K219" s="209"/>
      <c r="L219" s="39"/>
      <c r="M219" s="210" t="s">
        <v>1</v>
      </c>
      <c r="N219" s="211" t="s">
        <v>43</v>
      </c>
      <c r="O219" s="71"/>
      <c r="P219" s="212">
        <f>O219*H219</f>
        <v>0</v>
      </c>
      <c r="Q219" s="212">
        <v>2.0000000000000001E-4</v>
      </c>
      <c r="R219" s="212">
        <f>Q219*H219</f>
        <v>0.12305000000000001</v>
      </c>
      <c r="S219" s="212">
        <v>0</v>
      </c>
      <c r="T219" s="21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4" t="s">
        <v>232</v>
      </c>
      <c r="AT219" s="214" t="s">
        <v>146</v>
      </c>
      <c r="AU219" s="214" t="s">
        <v>88</v>
      </c>
      <c r="AY219" s="17" t="s">
        <v>145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7" t="s">
        <v>86</v>
      </c>
      <c r="BK219" s="215">
        <f>ROUND(I219*H219,2)</f>
        <v>0</v>
      </c>
      <c r="BL219" s="17" t="s">
        <v>232</v>
      </c>
      <c r="BM219" s="214" t="s">
        <v>1444</v>
      </c>
    </row>
    <row r="220" spans="1:65" s="2" customFormat="1" ht="21.75" customHeight="1">
      <c r="A220" s="34"/>
      <c r="B220" s="35"/>
      <c r="C220" s="202" t="s">
        <v>403</v>
      </c>
      <c r="D220" s="202" t="s">
        <v>146</v>
      </c>
      <c r="E220" s="203" t="s">
        <v>1445</v>
      </c>
      <c r="F220" s="204" t="s">
        <v>1446</v>
      </c>
      <c r="G220" s="205" t="s">
        <v>187</v>
      </c>
      <c r="H220" s="206">
        <v>242.9</v>
      </c>
      <c r="I220" s="207"/>
      <c r="J220" s="208">
        <f>ROUND(I220*H220,2)</f>
        <v>0</v>
      </c>
      <c r="K220" s="209"/>
      <c r="L220" s="39"/>
      <c r="M220" s="210" t="s">
        <v>1</v>
      </c>
      <c r="N220" s="211" t="s">
        <v>43</v>
      </c>
      <c r="O220" s="71"/>
      <c r="P220" s="212">
        <f>O220*H220</f>
        <v>0</v>
      </c>
      <c r="Q220" s="212">
        <v>2.9E-4</v>
      </c>
      <c r="R220" s="212">
        <f>Q220*H220</f>
        <v>7.0441000000000004E-2</v>
      </c>
      <c r="S220" s="212">
        <v>0</v>
      </c>
      <c r="T220" s="21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4" t="s">
        <v>232</v>
      </c>
      <c r="AT220" s="214" t="s">
        <v>146</v>
      </c>
      <c r="AU220" s="214" t="s">
        <v>88</v>
      </c>
      <c r="AY220" s="17" t="s">
        <v>145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7" t="s">
        <v>86</v>
      </c>
      <c r="BK220" s="215">
        <f>ROUND(I220*H220,2)</f>
        <v>0</v>
      </c>
      <c r="BL220" s="17" t="s">
        <v>232</v>
      </c>
      <c r="BM220" s="214" t="s">
        <v>1447</v>
      </c>
    </row>
    <row r="221" spans="1:65" s="2" customFormat="1" ht="19.5">
      <c r="A221" s="34"/>
      <c r="B221" s="35"/>
      <c r="C221" s="36"/>
      <c r="D221" s="216" t="s">
        <v>150</v>
      </c>
      <c r="E221" s="36"/>
      <c r="F221" s="217" t="s">
        <v>1448</v>
      </c>
      <c r="G221" s="36"/>
      <c r="H221" s="36"/>
      <c r="I221" s="115"/>
      <c r="J221" s="36"/>
      <c r="K221" s="36"/>
      <c r="L221" s="39"/>
      <c r="M221" s="218"/>
      <c r="N221" s="219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150</v>
      </c>
      <c r="AU221" s="17" t="s">
        <v>88</v>
      </c>
    </row>
    <row r="222" spans="1:65" s="13" customFormat="1" ht="11.25">
      <c r="B222" s="222"/>
      <c r="C222" s="223"/>
      <c r="D222" s="216" t="s">
        <v>160</v>
      </c>
      <c r="E222" s="224" t="s">
        <v>1</v>
      </c>
      <c r="F222" s="225" t="s">
        <v>1429</v>
      </c>
      <c r="G222" s="223"/>
      <c r="H222" s="226">
        <v>52.5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160</v>
      </c>
      <c r="AU222" s="232" t="s">
        <v>88</v>
      </c>
      <c r="AV222" s="13" t="s">
        <v>88</v>
      </c>
      <c r="AW222" s="13" t="s">
        <v>34</v>
      </c>
      <c r="AX222" s="13" t="s">
        <v>78</v>
      </c>
      <c r="AY222" s="232" t="s">
        <v>145</v>
      </c>
    </row>
    <row r="223" spans="1:65" s="13" customFormat="1" ht="11.25">
      <c r="B223" s="222"/>
      <c r="C223" s="223"/>
      <c r="D223" s="216" t="s">
        <v>160</v>
      </c>
      <c r="E223" s="224" t="s">
        <v>1</v>
      </c>
      <c r="F223" s="225" t="s">
        <v>1431</v>
      </c>
      <c r="G223" s="223"/>
      <c r="H223" s="226">
        <v>109.6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160</v>
      </c>
      <c r="AU223" s="232" t="s">
        <v>88</v>
      </c>
      <c r="AV223" s="13" t="s">
        <v>88</v>
      </c>
      <c r="AW223" s="13" t="s">
        <v>34</v>
      </c>
      <c r="AX223" s="13" t="s">
        <v>78</v>
      </c>
      <c r="AY223" s="232" t="s">
        <v>145</v>
      </c>
    </row>
    <row r="224" spans="1:65" s="13" customFormat="1" ht="11.25">
      <c r="B224" s="222"/>
      <c r="C224" s="223"/>
      <c r="D224" s="216" t="s">
        <v>160</v>
      </c>
      <c r="E224" s="224" t="s">
        <v>1</v>
      </c>
      <c r="F224" s="225" t="s">
        <v>1432</v>
      </c>
      <c r="G224" s="223"/>
      <c r="H224" s="226">
        <v>80.8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160</v>
      </c>
      <c r="AU224" s="232" t="s">
        <v>88</v>
      </c>
      <c r="AV224" s="13" t="s">
        <v>88</v>
      </c>
      <c r="AW224" s="13" t="s">
        <v>34</v>
      </c>
      <c r="AX224" s="13" t="s">
        <v>78</v>
      </c>
      <c r="AY224" s="232" t="s">
        <v>145</v>
      </c>
    </row>
    <row r="225" spans="1:65" s="14" customFormat="1" ht="11.25">
      <c r="B225" s="233"/>
      <c r="C225" s="234"/>
      <c r="D225" s="216" t="s">
        <v>160</v>
      </c>
      <c r="E225" s="235" t="s">
        <v>1</v>
      </c>
      <c r="F225" s="236" t="s">
        <v>164</v>
      </c>
      <c r="G225" s="234"/>
      <c r="H225" s="237">
        <v>242.89999999999998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160</v>
      </c>
      <c r="AU225" s="243" t="s">
        <v>88</v>
      </c>
      <c r="AV225" s="14" t="s">
        <v>144</v>
      </c>
      <c r="AW225" s="14" t="s">
        <v>34</v>
      </c>
      <c r="AX225" s="14" t="s">
        <v>86</v>
      </c>
      <c r="AY225" s="243" t="s">
        <v>145</v>
      </c>
    </row>
    <row r="226" spans="1:65" s="2" customFormat="1" ht="21.75" customHeight="1">
      <c r="A226" s="34"/>
      <c r="B226" s="35"/>
      <c r="C226" s="202" t="s">
        <v>407</v>
      </c>
      <c r="D226" s="202" t="s">
        <v>146</v>
      </c>
      <c r="E226" s="203" t="s">
        <v>1449</v>
      </c>
      <c r="F226" s="204" t="s">
        <v>1450</v>
      </c>
      <c r="G226" s="205" t="s">
        <v>187</v>
      </c>
      <c r="H226" s="206">
        <v>372.35</v>
      </c>
      <c r="I226" s="207"/>
      <c r="J226" s="208">
        <f>ROUND(I226*H226,2)</f>
        <v>0</v>
      </c>
      <c r="K226" s="209"/>
      <c r="L226" s="39"/>
      <c r="M226" s="210" t="s">
        <v>1</v>
      </c>
      <c r="N226" s="211" t="s">
        <v>43</v>
      </c>
      <c r="O226" s="71"/>
      <c r="P226" s="212">
        <f>O226*H226</f>
        <v>0</v>
      </c>
      <c r="Q226" s="212">
        <v>4.0000000000000002E-4</v>
      </c>
      <c r="R226" s="212">
        <f>Q226*H226</f>
        <v>0.14894000000000002</v>
      </c>
      <c r="S226" s="212">
        <v>0</v>
      </c>
      <c r="T226" s="21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4" t="s">
        <v>232</v>
      </c>
      <c r="AT226" s="214" t="s">
        <v>146</v>
      </c>
      <c r="AU226" s="214" t="s">
        <v>88</v>
      </c>
      <c r="AY226" s="17" t="s">
        <v>145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7" t="s">
        <v>86</v>
      </c>
      <c r="BK226" s="215">
        <f>ROUND(I226*H226,2)</f>
        <v>0</v>
      </c>
      <c r="BL226" s="17" t="s">
        <v>232</v>
      </c>
      <c r="BM226" s="214" t="s">
        <v>1451</v>
      </c>
    </row>
    <row r="227" spans="1:65" s="13" customFormat="1" ht="11.25">
      <c r="B227" s="222"/>
      <c r="C227" s="223"/>
      <c r="D227" s="216" t="s">
        <v>160</v>
      </c>
      <c r="E227" s="224" t="s">
        <v>1</v>
      </c>
      <c r="F227" s="225" t="s">
        <v>1428</v>
      </c>
      <c r="G227" s="223"/>
      <c r="H227" s="226">
        <v>91.67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160</v>
      </c>
      <c r="AU227" s="232" t="s">
        <v>88</v>
      </c>
      <c r="AV227" s="13" t="s">
        <v>88</v>
      </c>
      <c r="AW227" s="13" t="s">
        <v>34</v>
      </c>
      <c r="AX227" s="13" t="s">
        <v>78</v>
      </c>
      <c r="AY227" s="232" t="s">
        <v>145</v>
      </c>
    </row>
    <row r="228" spans="1:65" s="13" customFormat="1" ht="11.25">
      <c r="B228" s="222"/>
      <c r="C228" s="223"/>
      <c r="D228" s="216" t="s">
        <v>160</v>
      </c>
      <c r="E228" s="224" t="s">
        <v>1</v>
      </c>
      <c r="F228" s="225" t="s">
        <v>1430</v>
      </c>
      <c r="G228" s="223"/>
      <c r="H228" s="226">
        <v>280.68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160</v>
      </c>
      <c r="AU228" s="232" t="s">
        <v>88</v>
      </c>
      <c r="AV228" s="13" t="s">
        <v>88</v>
      </c>
      <c r="AW228" s="13" t="s">
        <v>34</v>
      </c>
      <c r="AX228" s="13" t="s">
        <v>78</v>
      </c>
      <c r="AY228" s="232" t="s">
        <v>145</v>
      </c>
    </row>
    <row r="229" spans="1:65" s="14" customFormat="1" ht="11.25">
      <c r="B229" s="233"/>
      <c r="C229" s="234"/>
      <c r="D229" s="216" t="s">
        <v>160</v>
      </c>
      <c r="E229" s="235" t="s">
        <v>1</v>
      </c>
      <c r="F229" s="236" t="s">
        <v>164</v>
      </c>
      <c r="G229" s="234"/>
      <c r="H229" s="237">
        <v>372.35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160</v>
      </c>
      <c r="AU229" s="243" t="s">
        <v>88</v>
      </c>
      <c r="AV229" s="14" t="s">
        <v>144</v>
      </c>
      <c r="AW229" s="14" t="s">
        <v>34</v>
      </c>
      <c r="AX229" s="14" t="s">
        <v>86</v>
      </c>
      <c r="AY229" s="243" t="s">
        <v>145</v>
      </c>
    </row>
    <row r="230" spans="1:65" s="2" customFormat="1" ht="21.75" customHeight="1">
      <c r="A230" s="34"/>
      <c r="B230" s="35"/>
      <c r="C230" s="202" t="s">
        <v>412</v>
      </c>
      <c r="D230" s="202" t="s">
        <v>146</v>
      </c>
      <c r="E230" s="203" t="s">
        <v>1452</v>
      </c>
      <c r="F230" s="204" t="s">
        <v>1453</v>
      </c>
      <c r="G230" s="205" t="s">
        <v>187</v>
      </c>
      <c r="H230" s="206">
        <v>170.4</v>
      </c>
      <c r="I230" s="207"/>
      <c r="J230" s="208">
        <f>ROUND(I230*H230,2)</f>
        <v>0</v>
      </c>
      <c r="K230" s="209"/>
      <c r="L230" s="39"/>
      <c r="M230" s="210" t="s">
        <v>1</v>
      </c>
      <c r="N230" s="211" t="s">
        <v>43</v>
      </c>
      <c r="O230" s="71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4" t="s">
        <v>232</v>
      </c>
      <c r="AT230" s="214" t="s">
        <v>146</v>
      </c>
      <c r="AU230" s="214" t="s">
        <v>88</v>
      </c>
      <c r="AY230" s="17" t="s">
        <v>145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7" t="s">
        <v>86</v>
      </c>
      <c r="BK230" s="215">
        <f>ROUND(I230*H230,2)</f>
        <v>0</v>
      </c>
      <c r="BL230" s="17" t="s">
        <v>232</v>
      </c>
      <c r="BM230" s="214" t="s">
        <v>1454</v>
      </c>
    </row>
    <row r="231" spans="1:65" s="13" customFormat="1" ht="11.25">
      <c r="B231" s="222"/>
      <c r="C231" s="223"/>
      <c r="D231" s="216" t="s">
        <v>160</v>
      </c>
      <c r="E231" s="224" t="s">
        <v>1</v>
      </c>
      <c r="F231" s="225" t="s">
        <v>1455</v>
      </c>
      <c r="G231" s="223"/>
      <c r="H231" s="226">
        <v>21.6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160</v>
      </c>
      <c r="AU231" s="232" t="s">
        <v>88</v>
      </c>
      <c r="AV231" s="13" t="s">
        <v>88</v>
      </c>
      <c r="AW231" s="13" t="s">
        <v>34</v>
      </c>
      <c r="AX231" s="13" t="s">
        <v>78</v>
      </c>
      <c r="AY231" s="232" t="s">
        <v>145</v>
      </c>
    </row>
    <row r="232" spans="1:65" s="13" customFormat="1" ht="11.25">
      <c r="B232" s="222"/>
      <c r="C232" s="223"/>
      <c r="D232" s="216" t="s">
        <v>160</v>
      </c>
      <c r="E232" s="224" t="s">
        <v>1</v>
      </c>
      <c r="F232" s="225" t="s">
        <v>1456</v>
      </c>
      <c r="G232" s="223"/>
      <c r="H232" s="226">
        <v>148.80000000000001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160</v>
      </c>
      <c r="AU232" s="232" t="s">
        <v>88</v>
      </c>
      <c r="AV232" s="13" t="s">
        <v>88</v>
      </c>
      <c r="AW232" s="13" t="s">
        <v>34</v>
      </c>
      <c r="AX232" s="13" t="s">
        <v>78</v>
      </c>
      <c r="AY232" s="232" t="s">
        <v>145</v>
      </c>
    </row>
    <row r="233" spans="1:65" s="14" customFormat="1" ht="11.25">
      <c r="B233" s="233"/>
      <c r="C233" s="234"/>
      <c r="D233" s="216" t="s">
        <v>160</v>
      </c>
      <c r="E233" s="235" t="s">
        <v>1</v>
      </c>
      <c r="F233" s="236" t="s">
        <v>164</v>
      </c>
      <c r="G233" s="234"/>
      <c r="H233" s="237">
        <v>170.4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160</v>
      </c>
      <c r="AU233" s="243" t="s">
        <v>88</v>
      </c>
      <c r="AV233" s="14" t="s">
        <v>144</v>
      </c>
      <c r="AW233" s="14" t="s">
        <v>34</v>
      </c>
      <c r="AX233" s="14" t="s">
        <v>86</v>
      </c>
      <c r="AY233" s="243" t="s">
        <v>145</v>
      </c>
    </row>
    <row r="234" spans="1:65" s="2" customFormat="1" ht="21.75" customHeight="1">
      <c r="A234" s="34"/>
      <c r="B234" s="35"/>
      <c r="C234" s="202" t="s">
        <v>416</v>
      </c>
      <c r="D234" s="202" t="s">
        <v>146</v>
      </c>
      <c r="E234" s="203" t="s">
        <v>1457</v>
      </c>
      <c r="F234" s="204" t="s">
        <v>1458</v>
      </c>
      <c r="G234" s="205" t="s">
        <v>187</v>
      </c>
      <c r="H234" s="206">
        <v>170.4</v>
      </c>
      <c r="I234" s="207"/>
      <c r="J234" s="208">
        <f>ROUND(I234*H234,2)</f>
        <v>0</v>
      </c>
      <c r="K234" s="209"/>
      <c r="L234" s="39"/>
      <c r="M234" s="210" t="s">
        <v>1</v>
      </c>
      <c r="N234" s="211" t="s">
        <v>43</v>
      </c>
      <c r="O234" s="71"/>
      <c r="P234" s="212">
        <f>O234*H234</f>
        <v>0</v>
      </c>
      <c r="Q234" s="212">
        <v>1E-3</v>
      </c>
      <c r="R234" s="212">
        <f>Q234*H234</f>
        <v>0.1704</v>
      </c>
      <c r="S234" s="212">
        <v>3.1E-4</v>
      </c>
      <c r="T234" s="213">
        <f>S234*H234</f>
        <v>5.2824000000000003E-2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4" t="s">
        <v>232</v>
      </c>
      <c r="AT234" s="214" t="s">
        <v>146</v>
      </c>
      <c r="AU234" s="214" t="s">
        <v>88</v>
      </c>
      <c r="AY234" s="17" t="s">
        <v>145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7" t="s">
        <v>86</v>
      </c>
      <c r="BK234" s="215">
        <f>ROUND(I234*H234,2)</f>
        <v>0</v>
      </c>
      <c r="BL234" s="17" t="s">
        <v>232</v>
      </c>
      <c r="BM234" s="214" t="s">
        <v>1459</v>
      </c>
    </row>
    <row r="235" spans="1:65" s="2" customFormat="1" ht="21.75" customHeight="1">
      <c r="A235" s="34"/>
      <c r="B235" s="35"/>
      <c r="C235" s="202" t="s">
        <v>421</v>
      </c>
      <c r="D235" s="202" t="s">
        <v>146</v>
      </c>
      <c r="E235" s="203" t="s">
        <v>1460</v>
      </c>
      <c r="F235" s="204" t="s">
        <v>1461</v>
      </c>
      <c r="G235" s="205" t="s">
        <v>187</v>
      </c>
      <c r="H235" s="206">
        <v>170.4</v>
      </c>
      <c r="I235" s="207"/>
      <c r="J235" s="208">
        <f>ROUND(I235*H235,2)</f>
        <v>0</v>
      </c>
      <c r="K235" s="209"/>
      <c r="L235" s="39"/>
      <c r="M235" s="210" t="s">
        <v>1</v>
      </c>
      <c r="N235" s="211" t="s">
        <v>43</v>
      </c>
      <c r="O235" s="71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4" t="s">
        <v>232</v>
      </c>
      <c r="AT235" s="214" t="s">
        <v>146</v>
      </c>
      <c r="AU235" s="214" t="s">
        <v>88</v>
      </c>
      <c r="AY235" s="17" t="s">
        <v>145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7" t="s">
        <v>86</v>
      </c>
      <c r="BK235" s="215">
        <f>ROUND(I235*H235,2)</f>
        <v>0</v>
      </c>
      <c r="BL235" s="17" t="s">
        <v>232</v>
      </c>
      <c r="BM235" s="214" t="s">
        <v>1462</v>
      </c>
    </row>
    <row r="236" spans="1:65" s="2" customFormat="1" ht="21.75" customHeight="1">
      <c r="A236" s="34"/>
      <c r="B236" s="35"/>
      <c r="C236" s="202" t="s">
        <v>425</v>
      </c>
      <c r="D236" s="202" t="s">
        <v>146</v>
      </c>
      <c r="E236" s="203" t="s">
        <v>1463</v>
      </c>
      <c r="F236" s="204" t="s">
        <v>1464</v>
      </c>
      <c r="G236" s="205" t="s">
        <v>187</v>
      </c>
      <c r="H236" s="206">
        <v>170.44</v>
      </c>
      <c r="I236" s="207"/>
      <c r="J236" s="208">
        <f>ROUND(I236*H236,2)</f>
        <v>0</v>
      </c>
      <c r="K236" s="209"/>
      <c r="L236" s="39"/>
      <c r="M236" s="210" t="s">
        <v>1</v>
      </c>
      <c r="N236" s="211" t="s">
        <v>43</v>
      </c>
      <c r="O236" s="71"/>
      <c r="P236" s="212">
        <f>O236*H236</f>
        <v>0</v>
      </c>
      <c r="Q236" s="212">
        <v>2.0000000000000001E-4</v>
      </c>
      <c r="R236" s="212">
        <f>Q236*H236</f>
        <v>3.4088E-2</v>
      </c>
      <c r="S236" s="212">
        <v>0</v>
      </c>
      <c r="T236" s="21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4" t="s">
        <v>232</v>
      </c>
      <c r="AT236" s="214" t="s">
        <v>146</v>
      </c>
      <c r="AU236" s="214" t="s">
        <v>88</v>
      </c>
      <c r="AY236" s="17" t="s">
        <v>145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7" t="s">
        <v>86</v>
      </c>
      <c r="BK236" s="215">
        <f>ROUND(I236*H236,2)</f>
        <v>0</v>
      </c>
      <c r="BL236" s="17" t="s">
        <v>232</v>
      </c>
      <c r="BM236" s="214" t="s">
        <v>1465</v>
      </c>
    </row>
    <row r="237" spans="1:65" s="2" customFormat="1" ht="21.75" customHeight="1">
      <c r="A237" s="34"/>
      <c r="B237" s="35"/>
      <c r="C237" s="202" t="s">
        <v>429</v>
      </c>
      <c r="D237" s="202" t="s">
        <v>146</v>
      </c>
      <c r="E237" s="203" t="s">
        <v>1466</v>
      </c>
      <c r="F237" s="204" t="s">
        <v>1467</v>
      </c>
      <c r="G237" s="205" t="s">
        <v>187</v>
      </c>
      <c r="H237" s="206">
        <v>170.4</v>
      </c>
      <c r="I237" s="207"/>
      <c r="J237" s="208">
        <f>ROUND(I237*H237,2)</f>
        <v>0</v>
      </c>
      <c r="K237" s="209"/>
      <c r="L237" s="39"/>
      <c r="M237" s="271" t="s">
        <v>1</v>
      </c>
      <c r="N237" s="272" t="s">
        <v>43</v>
      </c>
      <c r="O237" s="269"/>
      <c r="P237" s="273">
        <f>O237*H237</f>
        <v>0</v>
      </c>
      <c r="Q237" s="273">
        <v>2.7999999999999998E-4</v>
      </c>
      <c r="R237" s="273">
        <f>Q237*H237</f>
        <v>4.7711999999999997E-2</v>
      </c>
      <c r="S237" s="273">
        <v>0</v>
      </c>
      <c r="T237" s="274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4" t="s">
        <v>232</v>
      </c>
      <c r="AT237" s="214" t="s">
        <v>146</v>
      </c>
      <c r="AU237" s="214" t="s">
        <v>88</v>
      </c>
      <c r="AY237" s="17" t="s">
        <v>145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7" t="s">
        <v>86</v>
      </c>
      <c r="BK237" s="215">
        <f>ROUND(I237*H237,2)</f>
        <v>0</v>
      </c>
      <c r="BL237" s="17" t="s">
        <v>232</v>
      </c>
      <c r="BM237" s="214" t="s">
        <v>1468</v>
      </c>
    </row>
    <row r="238" spans="1:65" s="2" customFormat="1" ht="6.95" customHeight="1">
      <c r="A238" s="34"/>
      <c r="B238" s="54"/>
      <c r="C238" s="55"/>
      <c r="D238" s="55"/>
      <c r="E238" s="55"/>
      <c r="F238" s="55"/>
      <c r="G238" s="55"/>
      <c r="H238" s="55"/>
      <c r="I238" s="152"/>
      <c r="J238" s="55"/>
      <c r="K238" s="55"/>
      <c r="L238" s="39"/>
      <c r="M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</row>
  </sheetData>
  <sheetProtection algorithmName="SHA-512" hashValue="oL9JjGqtPnJmlh69cL0pdVnf7dWH+iezynpemjZ3XbAk6/B1sfaIuvv6NMbuNU74hsvlrg3Z27oeu9scs91reg==" saltValue="zjkef2S+B/HP146Qq16t3L1gnFUfcI8BKE6221OnWcQfwJvJJAUur8C0A26R8cT8X4NrgpGZ/U15T3uj79GqCw==" spinCount="100000" sheet="1" objects="1" scenarios="1" formatColumns="0" formatRows="0" autoFilter="0"/>
  <autoFilter ref="C130:K237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7" t="s">
        <v>100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108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6" t="str">
        <f>'Rekapitulace zakázky'!K6</f>
        <v>Loděnice ON - oprava</v>
      </c>
      <c r="F7" s="317"/>
      <c r="G7" s="317"/>
      <c r="H7" s="317"/>
      <c r="I7" s="108"/>
      <c r="L7" s="20"/>
    </row>
    <row r="8" spans="1:46" s="2" customFormat="1" ht="12" customHeight="1">
      <c r="A8" s="34"/>
      <c r="B8" s="39"/>
      <c r="C8" s="34"/>
      <c r="D8" s="114" t="s">
        <v>109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1469</v>
      </c>
      <c r="F9" s="319"/>
      <c r="G9" s="319"/>
      <c r="H9" s="31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zakázky'!E14</f>
        <v>Vyplň údaj</v>
      </c>
      <c r="F18" s="321"/>
      <c r="G18" s="321"/>
      <c r="H18" s="321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28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2" t="s">
        <v>1</v>
      </c>
      <c r="F27" s="322"/>
      <c r="G27" s="322"/>
      <c r="H27" s="32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ROUND((SUM(BE127:BE274)),  2)</f>
        <v>0</v>
      </c>
      <c r="G33" s="34"/>
      <c r="H33" s="34"/>
      <c r="I33" s="131">
        <v>0.21</v>
      </c>
      <c r="J33" s="130">
        <f>ROUND(((SUM(BE127:BE274))*I33),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ROUND((SUM(BF127:BF274)),  2)</f>
        <v>0</v>
      </c>
      <c r="G34" s="34"/>
      <c r="H34" s="34"/>
      <c r="I34" s="131">
        <v>0.15</v>
      </c>
      <c r="J34" s="130">
        <f>ROUND(((SUM(BF127:BF274))*I34),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ROUND((SUM(BG127:BG274)),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ROUND((SUM(BH127:BH274)),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ROUND((SUM(BI127:BI274)),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3" t="str">
        <f>E7</f>
        <v>Loděnice ON - oprava</v>
      </c>
      <c r="F85" s="324"/>
      <c r="G85" s="324"/>
      <c r="H85" s="32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005 - Ostatní venkovní úpravy, zpevněné plochy, jímka</v>
      </c>
      <c r="F87" s="325"/>
      <c r="G87" s="325"/>
      <c r="H87" s="32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Loděnice</v>
      </c>
      <c r="G89" s="36"/>
      <c r="H89" s="36"/>
      <c r="I89" s="117" t="s">
        <v>22</v>
      </c>
      <c r="J89" s="66" t="str">
        <f>IF(J12="","",J12)</f>
        <v>3. 5. 2020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>L. Ulrich, DiS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112</v>
      </c>
      <c r="D94" s="157"/>
      <c r="E94" s="157"/>
      <c r="F94" s="157"/>
      <c r="G94" s="157"/>
      <c r="H94" s="157"/>
      <c r="I94" s="158"/>
      <c r="J94" s="159" t="s">
        <v>113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114</v>
      </c>
      <c r="D96" s="36"/>
      <c r="E96" s="36"/>
      <c r="F96" s="36"/>
      <c r="G96" s="36"/>
      <c r="H96" s="36"/>
      <c r="I96" s="115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61"/>
      <c r="C97" s="162"/>
      <c r="D97" s="163" t="s">
        <v>117</v>
      </c>
      <c r="E97" s="164"/>
      <c r="F97" s="164"/>
      <c r="G97" s="164"/>
      <c r="H97" s="164"/>
      <c r="I97" s="165"/>
      <c r="J97" s="166">
        <f>J128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1470</v>
      </c>
      <c r="E98" s="171"/>
      <c r="F98" s="171"/>
      <c r="G98" s="171"/>
      <c r="H98" s="171"/>
      <c r="I98" s="172"/>
      <c r="J98" s="173">
        <f>J129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118</v>
      </c>
      <c r="E99" s="171"/>
      <c r="F99" s="171"/>
      <c r="G99" s="171"/>
      <c r="H99" s="171"/>
      <c r="I99" s="172"/>
      <c r="J99" s="173">
        <f>J173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1471</v>
      </c>
      <c r="E100" s="171"/>
      <c r="F100" s="171"/>
      <c r="G100" s="171"/>
      <c r="H100" s="171"/>
      <c r="I100" s="172"/>
      <c r="J100" s="173">
        <f>J183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1092</v>
      </c>
      <c r="E101" s="171"/>
      <c r="F101" s="171"/>
      <c r="G101" s="171"/>
      <c r="H101" s="171"/>
      <c r="I101" s="172"/>
      <c r="J101" s="173">
        <f>J189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544</v>
      </c>
      <c r="E102" s="171"/>
      <c r="F102" s="171"/>
      <c r="G102" s="171"/>
      <c r="H102" s="171"/>
      <c r="I102" s="172"/>
      <c r="J102" s="173">
        <f>J241</f>
        <v>0</v>
      </c>
      <c r="K102" s="169"/>
      <c r="L102" s="174"/>
    </row>
    <row r="103" spans="1:31" s="10" customFormat="1" ht="19.899999999999999" customHeight="1">
      <c r="B103" s="168"/>
      <c r="C103" s="169"/>
      <c r="D103" s="170" t="s">
        <v>119</v>
      </c>
      <c r="E103" s="171"/>
      <c r="F103" s="171"/>
      <c r="G103" s="171"/>
      <c r="H103" s="171"/>
      <c r="I103" s="172"/>
      <c r="J103" s="173">
        <f>J247</f>
        <v>0</v>
      </c>
      <c r="K103" s="169"/>
      <c r="L103" s="174"/>
    </row>
    <row r="104" spans="1:31" s="10" customFormat="1" ht="19.899999999999999" customHeight="1">
      <c r="B104" s="168"/>
      <c r="C104" s="169"/>
      <c r="D104" s="170" t="s">
        <v>1472</v>
      </c>
      <c r="E104" s="171"/>
      <c r="F104" s="171"/>
      <c r="G104" s="171"/>
      <c r="H104" s="171"/>
      <c r="I104" s="172"/>
      <c r="J104" s="173">
        <f>J257</f>
        <v>0</v>
      </c>
      <c r="K104" s="169"/>
      <c r="L104" s="174"/>
    </row>
    <row r="105" spans="1:31" s="10" customFormat="1" ht="19.899999999999999" customHeight="1">
      <c r="B105" s="168"/>
      <c r="C105" s="169"/>
      <c r="D105" s="170" t="s">
        <v>120</v>
      </c>
      <c r="E105" s="171"/>
      <c r="F105" s="171"/>
      <c r="G105" s="171"/>
      <c r="H105" s="171"/>
      <c r="I105" s="172"/>
      <c r="J105" s="173">
        <f>J259</f>
        <v>0</v>
      </c>
      <c r="K105" s="169"/>
      <c r="L105" s="174"/>
    </row>
    <row r="106" spans="1:31" s="9" customFormat="1" ht="24.95" customHeight="1">
      <c r="B106" s="161"/>
      <c r="C106" s="162"/>
      <c r="D106" s="163" t="s">
        <v>122</v>
      </c>
      <c r="E106" s="164"/>
      <c r="F106" s="164"/>
      <c r="G106" s="164"/>
      <c r="H106" s="164"/>
      <c r="I106" s="165"/>
      <c r="J106" s="166">
        <f>J268</f>
        <v>0</v>
      </c>
      <c r="K106" s="162"/>
      <c r="L106" s="167"/>
    </row>
    <row r="107" spans="1:31" s="10" customFormat="1" ht="19.899999999999999" customHeight="1">
      <c r="B107" s="168"/>
      <c r="C107" s="169"/>
      <c r="D107" s="170" t="s">
        <v>1473</v>
      </c>
      <c r="E107" s="171"/>
      <c r="F107" s="171"/>
      <c r="G107" s="171"/>
      <c r="H107" s="171"/>
      <c r="I107" s="172"/>
      <c r="J107" s="173">
        <f>J269</f>
        <v>0</v>
      </c>
      <c r="K107" s="169"/>
      <c r="L107" s="174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152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155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129</v>
      </c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323" t="str">
        <f>E7</f>
        <v>Loděnice ON - oprava</v>
      </c>
      <c r="F117" s="324"/>
      <c r="G117" s="324"/>
      <c r="H117" s="324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109</v>
      </c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75" t="str">
        <f>E9</f>
        <v>005 - Ostatní venkovní úpravy, zpevněné plochy, jímka</v>
      </c>
      <c r="F119" s="325"/>
      <c r="G119" s="325"/>
      <c r="H119" s="325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>žst. Loděnice</v>
      </c>
      <c r="G121" s="36"/>
      <c r="H121" s="36"/>
      <c r="I121" s="117" t="s">
        <v>22</v>
      </c>
      <c r="J121" s="66" t="str">
        <f>IF(J12="","",J12)</f>
        <v>3. 5. 2020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E15</f>
        <v>Správa železnic, státní organizace</v>
      </c>
      <c r="G123" s="36"/>
      <c r="H123" s="36"/>
      <c r="I123" s="117" t="s">
        <v>32</v>
      </c>
      <c r="J123" s="32" t="str">
        <f>E21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IF(E18="","",E18)</f>
        <v>Vyplň údaj</v>
      </c>
      <c r="G124" s="36"/>
      <c r="H124" s="36"/>
      <c r="I124" s="117" t="s">
        <v>35</v>
      </c>
      <c r="J124" s="32" t="str">
        <f>E24</f>
        <v>L. Ulrich, DiS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15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75"/>
      <c r="B126" s="176"/>
      <c r="C126" s="177" t="s">
        <v>130</v>
      </c>
      <c r="D126" s="178" t="s">
        <v>63</v>
      </c>
      <c r="E126" s="178" t="s">
        <v>59</v>
      </c>
      <c r="F126" s="178" t="s">
        <v>60</v>
      </c>
      <c r="G126" s="178" t="s">
        <v>131</v>
      </c>
      <c r="H126" s="178" t="s">
        <v>132</v>
      </c>
      <c r="I126" s="179" t="s">
        <v>133</v>
      </c>
      <c r="J126" s="180" t="s">
        <v>113</v>
      </c>
      <c r="K126" s="181" t="s">
        <v>134</v>
      </c>
      <c r="L126" s="182"/>
      <c r="M126" s="75" t="s">
        <v>1</v>
      </c>
      <c r="N126" s="76" t="s">
        <v>42</v>
      </c>
      <c r="O126" s="76" t="s">
        <v>135</v>
      </c>
      <c r="P126" s="76" t="s">
        <v>136</v>
      </c>
      <c r="Q126" s="76" t="s">
        <v>137</v>
      </c>
      <c r="R126" s="76" t="s">
        <v>138</v>
      </c>
      <c r="S126" s="76" t="s">
        <v>139</v>
      </c>
      <c r="T126" s="77" t="s">
        <v>140</v>
      </c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</row>
    <row r="127" spans="1:63" s="2" customFormat="1" ht="22.9" customHeight="1">
      <c r="A127" s="34"/>
      <c r="B127" s="35"/>
      <c r="C127" s="82" t="s">
        <v>141</v>
      </c>
      <c r="D127" s="36"/>
      <c r="E127" s="36"/>
      <c r="F127" s="36"/>
      <c r="G127" s="36"/>
      <c r="H127" s="36"/>
      <c r="I127" s="115"/>
      <c r="J127" s="183">
        <f>BK127</f>
        <v>0</v>
      </c>
      <c r="K127" s="36"/>
      <c r="L127" s="39"/>
      <c r="M127" s="78"/>
      <c r="N127" s="184"/>
      <c r="O127" s="79"/>
      <c r="P127" s="185">
        <f>P128+P268</f>
        <v>0</v>
      </c>
      <c r="Q127" s="79"/>
      <c r="R127" s="185">
        <f>R128+R268</f>
        <v>136.42983960000001</v>
      </c>
      <c r="S127" s="79"/>
      <c r="T127" s="186">
        <f>T128+T268</f>
        <v>82.154000000000011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77</v>
      </c>
      <c r="AU127" s="17" t="s">
        <v>115</v>
      </c>
      <c r="BK127" s="187">
        <f>BK128+BK268</f>
        <v>0</v>
      </c>
    </row>
    <row r="128" spans="1:63" s="12" customFormat="1" ht="25.9" customHeight="1">
      <c r="B128" s="188"/>
      <c r="C128" s="189"/>
      <c r="D128" s="190" t="s">
        <v>77</v>
      </c>
      <c r="E128" s="191" t="s">
        <v>152</v>
      </c>
      <c r="F128" s="191" t="s">
        <v>153</v>
      </c>
      <c r="G128" s="189"/>
      <c r="H128" s="189"/>
      <c r="I128" s="192"/>
      <c r="J128" s="193">
        <f>BK128</f>
        <v>0</v>
      </c>
      <c r="K128" s="189"/>
      <c r="L128" s="194"/>
      <c r="M128" s="195"/>
      <c r="N128" s="196"/>
      <c r="O128" s="196"/>
      <c r="P128" s="197">
        <f>P129+P173+P183+P189+P241+P247+P257+P259</f>
        <v>0</v>
      </c>
      <c r="Q128" s="196"/>
      <c r="R128" s="197">
        <f>R129+R173+R183+R189+R241+R247+R257+R259</f>
        <v>136.3036366</v>
      </c>
      <c r="S128" s="196"/>
      <c r="T128" s="198">
        <f>T129+T173+T183+T189+T241+T247+T257+T259</f>
        <v>82.154000000000011</v>
      </c>
      <c r="AR128" s="199" t="s">
        <v>86</v>
      </c>
      <c r="AT128" s="200" t="s">
        <v>77</v>
      </c>
      <c r="AU128" s="200" t="s">
        <v>78</v>
      </c>
      <c r="AY128" s="199" t="s">
        <v>145</v>
      </c>
      <c r="BK128" s="201">
        <f>BK129+BK173+BK183+BK189+BK241+BK247+BK257+BK259</f>
        <v>0</v>
      </c>
    </row>
    <row r="129" spans="1:65" s="12" customFormat="1" ht="22.9" customHeight="1">
      <c r="B129" s="188"/>
      <c r="C129" s="189"/>
      <c r="D129" s="190" t="s">
        <v>77</v>
      </c>
      <c r="E129" s="220" t="s">
        <v>86</v>
      </c>
      <c r="F129" s="220" t="s">
        <v>1474</v>
      </c>
      <c r="G129" s="189"/>
      <c r="H129" s="189"/>
      <c r="I129" s="192"/>
      <c r="J129" s="221">
        <f>BK129</f>
        <v>0</v>
      </c>
      <c r="K129" s="189"/>
      <c r="L129" s="194"/>
      <c r="M129" s="195"/>
      <c r="N129" s="196"/>
      <c r="O129" s="196"/>
      <c r="P129" s="197">
        <f>SUM(P130:P172)</f>
        <v>0</v>
      </c>
      <c r="Q129" s="196"/>
      <c r="R129" s="197">
        <f>SUM(R130:R172)</f>
        <v>0.26664000000000004</v>
      </c>
      <c r="S129" s="196"/>
      <c r="T129" s="198">
        <f>SUM(T130:T172)</f>
        <v>19.012800000000002</v>
      </c>
      <c r="AR129" s="199" t="s">
        <v>86</v>
      </c>
      <c r="AT129" s="200" t="s">
        <v>77</v>
      </c>
      <c r="AU129" s="200" t="s">
        <v>86</v>
      </c>
      <c r="AY129" s="199" t="s">
        <v>145</v>
      </c>
      <c r="BK129" s="201">
        <f>SUM(BK130:BK172)</f>
        <v>0</v>
      </c>
    </row>
    <row r="130" spans="1:65" s="2" customFormat="1" ht="33" customHeight="1">
      <c r="A130" s="34"/>
      <c r="B130" s="35"/>
      <c r="C130" s="202" t="s">
        <v>86</v>
      </c>
      <c r="D130" s="202" t="s">
        <v>146</v>
      </c>
      <c r="E130" s="203" t="s">
        <v>1475</v>
      </c>
      <c r="F130" s="204" t="s">
        <v>1476</v>
      </c>
      <c r="G130" s="205" t="s">
        <v>187</v>
      </c>
      <c r="H130" s="206">
        <v>100</v>
      </c>
      <c r="I130" s="207"/>
      <c r="J130" s="208">
        <f>ROUND(I130*H130,2)</f>
        <v>0</v>
      </c>
      <c r="K130" s="209"/>
      <c r="L130" s="39"/>
      <c r="M130" s="210" t="s">
        <v>1</v>
      </c>
      <c r="N130" s="211" t="s">
        <v>43</v>
      </c>
      <c r="O130" s="71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144</v>
      </c>
      <c r="AT130" s="214" t="s">
        <v>146</v>
      </c>
      <c r="AU130" s="214" t="s">
        <v>88</v>
      </c>
      <c r="AY130" s="17" t="s">
        <v>145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86</v>
      </c>
      <c r="BK130" s="215">
        <f>ROUND(I130*H130,2)</f>
        <v>0</v>
      </c>
      <c r="BL130" s="17" t="s">
        <v>144</v>
      </c>
      <c r="BM130" s="214" t="s">
        <v>1477</v>
      </c>
    </row>
    <row r="131" spans="1:65" s="2" customFormat="1" ht="21.75" customHeight="1">
      <c r="A131" s="34"/>
      <c r="B131" s="35"/>
      <c r="C131" s="202" t="s">
        <v>88</v>
      </c>
      <c r="D131" s="202" t="s">
        <v>146</v>
      </c>
      <c r="E131" s="203" t="s">
        <v>1478</v>
      </c>
      <c r="F131" s="204" t="s">
        <v>1479</v>
      </c>
      <c r="G131" s="205" t="s">
        <v>187</v>
      </c>
      <c r="H131" s="206">
        <v>100</v>
      </c>
      <c r="I131" s="207"/>
      <c r="J131" s="208">
        <f>ROUND(I131*H131,2)</f>
        <v>0</v>
      </c>
      <c r="K131" s="209"/>
      <c r="L131" s="39"/>
      <c r="M131" s="210" t="s">
        <v>1</v>
      </c>
      <c r="N131" s="211" t="s">
        <v>43</v>
      </c>
      <c r="O131" s="71"/>
      <c r="P131" s="212">
        <f>O131*H131</f>
        <v>0</v>
      </c>
      <c r="Q131" s="212">
        <v>1.8000000000000001E-4</v>
      </c>
      <c r="R131" s="212">
        <f>Q131*H131</f>
        <v>1.8000000000000002E-2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144</v>
      </c>
      <c r="AT131" s="214" t="s">
        <v>146</v>
      </c>
      <c r="AU131" s="214" t="s">
        <v>88</v>
      </c>
      <c r="AY131" s="17" t="s">
        <v>145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86</v>
      </c>
      <c r="BK131" s="215">
        <f>ROUND(I131*H131,2)</f>
        <v>0</v>
      </c>
      <c r="BL131" s="17" t="s">
        <v>144</v>
      </c>
      <c r="BM131" s="214" t="s">
        <v>1480</v>
      </c>
    </row>
    <row r="132" spans="1:65" s="2" customFormat="1" ht="21.75" customHeight="1">
      <c r="A132" s="34"/>
      <c r="B132" s="35"/>
      <c r="C132" s="202" t="s">
        <v>154</v>
      </c>
      <c r="D132" s="202" t="s">
        <v>146</v>
      </c>
      <c r="E132" s="203" t="s">
        <v>1481</v>
      </c>
      <c r="F132" s="204" t="s">
        <v>1482</v>
      </c>
      <c r="G132" s="205" t="s">
        <v>187</v>
      </c>
      <c r="H132" s="206">
        <v>111.84</v>
      </c>
      <c r="I132" s="207"/>
      <c r="J132" s="208">
        <f>ROUND(I132*H132,2)</f>
        <v>0</v>
      </c>
      <c r="K132" s="209"/>
      <c r="L132" s="39"/>
      <c r="M132" s="210" t="s">
        <v>1</v>
      </c>
      <c r="N132" s="211" t="s">
        <v>43</v>
      </c>
      <c r="O132" s="71"/>
      <c r="P132" s="212">
        <f>O132*H132</f>
        <v>0</v>
      </c>
      <c r="Q132" s="212">
        <v>0</v>
      </c>
      <c r="R132" s="212">
        <f>Q132*H132</f>
        <v>0</v>
      </c>
      <c r="S132" s="212">
        <v>0.17</v>
      </c>
      <c r="T132" s="213">
        <f>S132*H132</f>
        <v>19.012800000000002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144</v>
      </c>
      <c r="AT132" s="214" t="s">
        <v>146</v>
      </c>
      <c r="AU132" s="214" t="s">
        <v>88</v>
      </c>
      <c r="AY132" s="17" t="s">
        <v>145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86</v>
      </c>
      <c r="BK132" s="215">
        <f>ROUND(I132*H132,2)</f>
        <v>0</v>
      </c>
      <c r="BL132" s="17" t="s">
        <v>144</v>
      </c>
      <c r="BM132" s="214" t="s">
        <v>1483</v>
      </c>
    </row>
    <row r="133" spans="1:65" s="13" customFormat="1" ht="11.25">
      <c r="B133" s="222"/>
      <c r="C133" s="223"/>
      <c r="D133" s="216" t="s">
        <v>160</v>
      </c>
      <c r="E133" s="224" t="s">
        <v>1</v>
      </c>
      <c r="F133" s="225" t="s">
        <v>1484</v>
      </c>
      <c r="G133" s="223"/>
      <c r="H133" s="226">
        <v>21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160</v>
      </c>
      <c r="AU133" s="232" t="s">
        <v>88</v>
      </c>
      <c r="AV133" s="13" t="s">
        <v>88</v>
      </c>
      <c r="AW133" s="13" t="s">
        <v>34</v>
      </c>
      <c r="AX133" s="13" t="s">
        <v>78</v>
      </c>
      <c r="AY133" s="232" t="s">
        <v>145</v>
      </c>
    </row>
    <row r="134" spans="1:65" s="13" customFormat="1" ht="11.25">
      <c r="B134" s="222"/>
      <c r="C134" s="223"/>
      <c r="D134" s="216" t="s">
        <v>160</v>
      </c>
      <c r="E134" s="224" t="s">
        <v>1</v>
      </c>
      <c r="F134" s="225" t="s">
        <v>1485</v>
      </c>
      <c r="G134" s="223"/>
      <c r="H134" s="226">
        <v>5.44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160</v>
      </c>
      <c r="AU134" s="232" t="s">
        <v>88</v>
      </c>
      <c r="AV134" s="13" t="s">
        <v>88</v>
      </c>
      <c r="AW134" s="13" t="s">
        <v>34</v>
      </c>
      <c r="AX134" s="13" t="s">
        <v>78</v>
      </c>
      <c r="AY134" s="232" t="s">
        <v>145</v>
      </c>
    </row>
    <row r="135" spans="1:65" s="13" customFormat="1" ht="11.25">
      <c r="B135" s="222"/>
      <c r="C135" s="223"/>
      <c r="D135" s="216" t="s">
        <v>160</v>
      </c>
      <c r="E135" s="224" t="s">
        <v>1</v>
      </c>
      <c r="F135" s="225" t="s">
        <v>1486</v>
      </c>
      <c r="G135" s="223"/>
      <c r="H135" s="226">
        <v>39.6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160</v>
      </c>
      <c r="AU135" s="232" t="s">
        <v>88</v>
      </c>
      <c r="AV135" s="13" t="s">
        <v>88</v>
      </c>
      <c r="AW135" s="13" t="s">
        <v>34</v>
      </c>
      <c r="AX135" s="13" t="s">
        <v>78</v>
      </c>
      <c r="AY135" s="232" t="s">
        <v>145</v>
      </c>
    </row>
    <row r="136" spans="1:65" s="13" customFormat="1" ht="11.25">
      <c r="B136" s="222"/>
      <c r="C136" s="223"/>
      <c r="D136" s="216" t="s">
        <v>160</v>
      </c>
      <c r="E136" s="224" t="s">
        <v>1</v>
      </c>
      <c r="F136" s="225" t="s">
        <v>1487</v>
      </c>
      <c r="G136" s="223"/>
      <c r="H136" s="226">
        <v>45.8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160</v>
      </c>
      <c r="AU136" s="232" t="s">
        <v>88</v>
      </c>
      <c r="AV136" s="13" t="s">
        <v>88</v>
      </c>
      <c r="AW136" s="13" t="s">
        <v>34</v>
      </c>
      <c r="AX136" s="13" t="s">
        <v>78</v>
      </c>
      <c r="AY136" s="232" t="s">
        <v>145</v>
      </c>
    </row>
    <row r="137" spans="1:65" s="14" customFormat="1" ht="11.25">
      <c r="B137" s="233"/>
      <c r="C137" s="234"/>
      <c r="D137" s="216" t="s">
        <v>160</v>
      </c>
      <c r="E137" s="235" t="s">
        <v>1</v>
      </c>
      <c r="F137" s="236" t="s">
        <v>164</v>
      </c>
      <c r="G137" s="234"/>
      <c r="H137" s="237">
        <v>111.84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160</v>
      </c>
      <c r="AU137" s="243" t="s">
        <v>88</v>
      </c>
      <c r="AV137" s="14" t="s">
        <v>144</v>
      </c>
      <c r="AW137" s="14" t="s">
        <v>34</v>
      </c>
      <c r="AX137" s="14" t="s">
        <v>86</v>
      </c>
      <c r="AY137" s="243" t="s">
        <v>145</v>
      </c>
    </row>
    <row r="138" spans="1:65" s="2" customFormat="1" ht="21.75" customHeight="1">
      <c r="A138" s="34"/>
      <c r="B138" s="35"/>
      <c r="C138" s="202" t="s">
        <v>144</v>
      </c>
      <c r="D138" s="202" t="s">
        <v>146</v>
      </c>
      <c r="E138" s="203" t="s">
        <v>1488</v>
      </c>
      <c r="F138" s="204" t="s">
        <v>1489</v>
      </c>
      <c r="G138" s="205" t="s">
        <v>158</v>
      </c>
      <c r="H138" s="206">
        <v>20.411999999999999</v>
      </c>
      <c r="I138" s="207"/>
      <c r="J138" s="208">
        <f>ROUND(I138*H138,2)</f>
        <v>0</v>
      </c>
      <c r="K138" s="209"/>
      <c r="L138" s="39"/>
      <c r="M138" s="210" t="s">
        <v>1</v>
      </c>
      <c r="N138" s="211" t="s">
        <v>43</v>
      </c>
      <c r="O138" s="71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144</v>
      </c>
      <c r="AT138" s="214" t="s">
        <v>146</v>
      </c>
      <c r="AU138" s="214" t="s">
        <v>88</v>
      </c>
      <c r="AY138" s="17" t="s">
        <v>145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86</v>
      </c>
      <c r="BK138" s="215">
        <f>ROUND(I138*H138,2)</f>
        <v>0</v>
      </c>
      <c r="BL138" s="17" t="s">
        <v>144</v>
      </c>
      <c r="BM138" s="214" t="s">
        <v>1490</v>
      </c>
    </row>
    <row r="139" spans="1:65" s="2" customFormat="1" ht="39">
      <c r="A139" s="34"/>
      <c r="B139" s="35"/>
      <c r="C139" s="36"/>
      <c r="D139" s="216" t="s">
        <v>150</v>
      </c>
      <c r="E139" s="36"/>
      <c r="F139" s="217" t="s">
        <v>1491</v>
      </c>
      <c r="G139" s="36"/>
      <c r="H139" s="36"/>
      <c r="I139" s="115"/>
      <c r="J139" s="36"/>
      <c r="K139" s="36"/>
      <c r="L139" s="39"/>
      <c r="M139" s="218"/>
      <c r="N139" s="219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150</v>
      </c>
      <c r="AU139" s="17" t="s">
        <v>88</v>
      </c>
    </row>
    <row r="140" spans="1:65" s="13" customFormat="1" ht="11.25">
      <c r="B140" s="222"/>
      <c r="C140" s="223"/>
      <c r="D140" s="216" t="s">
        <v>160</v>
      </c>
      <c r="E140" s="224" t="s">
        <v>1</v>
      </c>
      <c r="F140" s="225" t="s">
        <v>1492</v>
      </c>
      <c r="G140" s="223"/>
      <c r="H140" s="226">
        <v>6.3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160</v>
      </c>
      <c r="AU140" s="232" t="s">
        <v>88</v>
      </c>
      <c r="AV140" s="13" t="s">
        <v>88</v>
      </c>
      <c r="AW140" s="13" t="s">
        <v>34</v>
      </c>
      <c r="AX140" s="13" t="s">
        <v>78</v>
      </c>
      <c r="AY140" s="232" t="s">
        <v>145</v>
      </c>
    </row>
    <row r="141" spans="1:65" s="13" customFormat="1" ht="11.25">
      <c r="B141" s="222"/>
      <c r="C141" s="223"/>
      <c r="D141" s="216" t="s">
        <v>160</v>
      </c>
      <c r="E141" s="224" t="s">
        <v>1</v>
      </c>
      <c r="F141" s="225" t="s">
        <v>1493</v>
      </c>
      <c r="G141" s="223"/>
      <c r="H141" s="226">
        <v>1.6319999999999999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160</v>
      </c>
      <c r="AU141" s="232" t="s">
        <v>88</v>
      </c>
      <c r="AV141" s="13" t="s">
        <v>88</v>
      </c>
      <c r="AW141" s="13" t="s">
        <v>34</v>
      </c>
      <c r="AX141" s="13" t="s">
        <v>78</v>
      </c>
      <c r="AY141" s="232" t="s">
        <v>145</v>
      </c>
    </row>
    <row r="142" spans="1:65" s="13" customFormat="1" ht="11.25">
      <c r="B142" s="222"/>
      <c r="C142" s="223"/>
      <c r="D142" s="216" t="s">
        <v>160</v>
      </c>
      <c r="E142" s="224" t="s">
        <v>1</v>
      </c>
      <c r="F142" s="225" t="s">
        <v>1494</v>
      </c>
      <c r="G142" s="223"/>
      <c r="H142" s="226">
        <v>11.88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160</v>
      </c>
      <c r="AU142" s="232" t="s">
        <v>88</v>
      </c>
      <c r="AV142" s="13" t="s">
        <v>88</v>
      </c>
      <c r="AW142" s="13" t="s">
        <v>34</v>
      </c>
      <c r="AX142" s="13" t="s">
        <v>78</v>
      </c>
      <c r="AY142" s="232" t="s">
        <v>145</v>
      </c>
    </row>
    <row r="143" spans="1:65" s="13" customFormat="1" ht="11.25">
      <c r="B143" s="222"/>
      <c r="C143" s="223"/>
      <c r="D143" s="216" t="s">
        <v>160</v>
      </c>
      <c r="E143" s="224" t="s">
        <v>1</v>
      </c>
      <c r="F143" s="225" t="s">
        <v>1495</v>
      </c>
      <c r="G143" s="223"/>
      <c r="H143" s="226">
        <v>0.6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160</v>
      </c>
      <c r="AU143" s="232" t="s">
        <v>88</v>
      </c>
      <c r="AV143" s="13" t="s">
        <v>88</v>
      </c>
      <c r="AW143" s="13" t="s">
        <v>34</v>
      </c>
      <c r="AX143" s="13" t="s">
        <v>78</v>
      </c>
      <c r="AY143" s="232" t="s">
        <v>145</v>
      </c>
    </row>
    <row r="144" spans="1:65" s="14" customFormat="1" ht="11.25">
      <c r="B144" s="233"/>
      <c r="C144" s="234"/>
      <c r="D144" s="216" t="s">
        <v>160</v>
      </c>
      <c r="E144" s="235" t="s">
        <v>1</v>
      </c>
      <c r="F144" s="236" t="s">
        <v>164</v>
      </c>
      <c r="G144" s="234"/>
      <c r="H144" s="237">
        <v>20.412000000000003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160</v>
      </c>
      <c r="AU144" s="243" t="s">
        <v>88</v>
      </c>
      <c r="AV144" s="14" t="s">
        <v>144</v>
      </c>
      <c r="AW144" s="14" t="s">
        <v>34</v>
      </c>
      <c r="AX144" s="14" t="s">
        <v>86</v>
      </c>
      <c r="AY144" s="243" t="s">
        <v>145</v>
      </c>
    </row>
    <row r="145" spans="1:65" s="2" customFormat="1" ht="21.75" customHeight="1">
      <c r="A145" s="34"/>
      <c r="B145" s="35"/>
      <c r="C145" s="202" t="s">
        <v>175</v>
      </c>
      <c r="D145" s="202" t="s">
        <v>146</v>
      </c>
      <c r="E145" s="203" t="s">
        <v>1496</v>
      </c>
      <c r="F145" s="204" t="s">
        <v>1497</v>
      </c>
      <c r="G145" s="205" t="s">
        <v>158</v>
      </c>
      <c r="H145" s="206">
        <v>52.56</v>
      </c>
      <c r="I145" s="207"/>
      <c r="J145" s="208">
        <f>ROUND(I145*H145,2)</f>
        <v>0</v>
      </c>
      <c r="K145" s="209"/>
      <c r="L145" s="39"/>
      <c r="M145" s="210" t="s">
        <v>1</v>
      </c>
      <c r="N145" s="211" t="s">
        <v>43</v>
      </c>
      <c r="O145" s="7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144</v>
      </c>
      <c r="AT145" s="214" t="s">
        <v>146</v>
      </c>
      <c r="AU145" s="214" t="s">
        <v>88</v>
      </c>
      <c r="AY145" s="17" t="s">
        <v>145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86</v>
      </c>
      <c r="BK145" s="215">
        <f>ROUND(I145*H145,2)</f>
        <v>0</v>
      </c>
      <c r="BL145" s="17" t="s">
        <v>144</v>
      </c>
      <c r="BM145" s="214" t="s">
        <v>1498</v>
      </c>
    </row>
    <row r="146" spans="1:65" s="13" customFormat="1" ht="22.5">
      <c r="B146" s="222"/>
      <c r="C146" s="223"/>
      <c r="D146" s="216" t="s">
        <v>160</v>
      </c>
      <c r="E146" s="224" t="s">
        <v>1</v>
      </c>
      <c r="F146" s="225" t="s">
        <v>1499</v>
      </c>
      <c r="G146" s="223"/>
      <c r="H146" s="226">
        <v>52.56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160</v>
      </c>
      <c r="AU146" s="232" t="s">
        <v>88</v>
      </c>
      <c r="AV146" s="13" t="s">
        <v>88</v>
      </c>
      <c r="AW146" s="13" t="s">
        <v>34</v>
      </c>
      <c r="AX146" s="13" t="s">
        <v>86</v>
      </c>
      <c r="AY146" s="232" t="s">
        <v>145</v>
      </c>
    </row>
    <row r="147" spans="1:65" s="2" customFormat="1" ht="21.75" customHeight="1">
      <c r="A147" s="34"/>
      <c r="B147" s="35"/>
      <c r="C147" s="202" t="s">
        <v>180</v>
      </c>
      <c r="D147" s="202" t="s">
        <v>146</v>
      </c>
      <c r="E147" s="203" t="s">
        <v>1500</v>
      </c>
      <c r="F147" s="204" t="s">
        <v>1501</v>
      </c>
      <c r="G147" s="205" t="s">
        <v>158</v>
      </c>
      <c r="H147" s="206">
        <v>45</v>
      </c>
      <c r="I147" s="207"/>
      <c r="J147" s="208">
        <f>ROUND(I147*H147,2)</f>
        <v>0</v>
      </c>
      <c r="K147" s="209"/>
      <c r="L147" s="39"/>
      <c r="M147" s="210" t="s">
        <v>1</v>
      </c>
      <c r="N147" s="211" t="s">
        <v>43</v>
      </c>
      <c r="O147" s="71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144</v>
      </c>
      <c r="AT147" s="214" t="s">
        <v>146</v>
      </c>
      <c r="AU147" s="214" t="s">
        <v>88</v>
      </c>
      <c r="AY147" s="17" t="s">
        <v>145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86</v>
      </c>
      <c r="BK147" s="215">
        <f>ROUND(I147*H147,2)</f>
        <v>0</v>
      </c>
      <c r="BL147" s="17" t="s">
        <v>144</v>
      </c>
      <c r="BM147" s="214" t="s">
        <v>1502</v>
      </c>
    </row>
    <row r="148" spans="1:65" s="13" customFormat="1" ht="11.25">
      <c r="B148" s="222"/>
      <c r="C148" s="223"/>
      <c r="D148" s="216" t="s">
        <v>160</v>
      </c>
      <c r="E148" s="224" t="s">
        <v>1</v>
      </c>
      <c r="F148" s="225" t="s">
        <v>1503</v>
      </c>
      <c r="G148" s="223"/>
      <c r="H148" s="226">
        <v>45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160</v>
      </c>
      <c r="AU148" s="232" t="s">
        <v>88</v>
      </c>
      <c r="AV148" s="13" t="s">
        <v>88</v>
      </c>
      <c r="AW148" s="13" t="s">
        <v>34</v>
      </c>
      <c r="AX148" s="13" t="s">
        <v>86</v>
      </c>
      <c r="AY148" s="232" t="s">
        <v>145</v>
      </c>
    </row>
    <row r="149" spans="1:65" s="2" customFormat="1" ht="16.5" customHeight="1">
      <c r="A149" s="34"/>
      <c r="B149" s="35"/>
      <c r="C149" s="202" t="s">
        <v>184</v>
      </c>
      <c r="D149" s="202" t="s">
        <v>146</v>
      </c>
      <c r="E149" s="203" t="s">
        <v>1504</v>
      </c>
      <c r="F149" s="204" t="s">
        <v>1505</v>
      </c>
      <c r="G149" s="205" t="s">
        <v>187</v>
      </c>
      <c r="H149" s="206">
        <v>56</v>
      </c>
      <c r="I149" s="207"/>
      <c r="J149" s="208">
        <f>ROUND(I149*H149,2)</f>
        <v>0</v>
      </c>
      <c r="K149" s="209"/>
      <c r="L149" s="39"/>
      <c r="M149" s="210" t="s">
        <v>1</v>
      </c>
      <c r="N149" s="211" t="s">
        <v>43</v>
      </c>
      <c r="O149" s="71"/>
      <c r="P149" s="212">
        <f>O149*H149</f>
        <v>0</v>
      </c>
      <c r="Q149" s="212">
        <v>4.4400000000000004E-3</v>
      </c>
      <c r="R149" s="212">
        <f>Q149*H149</f>
        <v>0.24864000000000003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144</v>
      </c>
      <c r="AT149" s="214" t="s">
        <v>146</v>
      </c>
      <c r="AU149" s="214" t="s">
        <v>88</v>
      </c>
      <c r="AY149" s="17" t="s">
        <v>145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86</v>
      </c>
      <c r="BK149" s="215">
        <f>ROUND(I149*H149,2)</f>
        <v>0</v>
      </c>
      <c r="BL149" s="17" t="s">
        <v>144</v>
      </c>
      <c r="BM149" s="214" t="s">
        <v>1506</v>
      </c>
    </row>
    <row r="150" spans="1:65" s="13" customFormat="1" ht="11.25">
      <c r="B150" s="222"/>
      <c r="C150" s="223"/>
      <c r="D150" s="216" t="s">
        <v>160</v>
      </c>
      <c r="E150" s="224" t="s">
        <v>1</v>
      </c>
      <c r="F150" s="225" t="s">
        <v>1507</v>
      </c>
      <c r="G150" s="223"/>
      <c r="H150" s="226">
        <v>56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160</v>
      </c>
      <c r="AU150" s="232" t="s">
        <v>88</v>
      </c>
      <c r="AV150" s="13" t="s">
        <v>88</v>
      </c>
      <c r="AW150" s="13" t="s">
        <v>34</v>
      </c>
      <c r="AX150" s="13" t="s">
        <v>86</v>
      </c>
      <c r="AY150" s="232" t="s">
        <v>145</v>
      </c>
    </row>
    <row r="151" spans="1:65" s="2" customFormat="1" ht="16.5" customHeight="1">
      <c r="A151" s="34"/>
      <c r="B151" s="35"/>
      <c r="C151" s="202" t="s">
        <v>192</v>
      </c>
      <c r="D151" s="202" t="s">
        <v>146</v>
      </c>
      <c r="E151" s="203" t="s">
        <v>1508</v>
      </c>
      <c r="F151" s="204" t="s">
        <v>1509</v>
      </c>
      <c r="G151" s="205" t="s">
        <v>187</v>
      </c>
      <c r="H151" s="206">
        <v>56</v>
      </c>
      <c r="I151" s="207"/>
      <c r="J151" s="208">
        <f>ROUND(I151*H151,2)</f>
        <v>0</v>
      </c>
      <c r="K151" s="209"/>
      <c r="L151" s="39"/>
      <c r="M151" s="210" t="s">
        <v>1</v>
      </c>
      <c r="N151" s="211" t="s">
        <v>43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144</v>
      </c>
      <c r="AT151" s="214" t="s">
        <v>146</v>
      </c>
      <c r="AU151" s="214" t="s">
        <v>88</v>
      </c>
      <c r="AY151" s="17" t="s">
        <v>145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86</v>
      </c>
      <c r="BK151" s="215">
        <f>ROUND(I151*H151,2)</f>
        <v>0</v>
      </c>
      <c r="BL151" s="17" t="s">
        <v>144</v>
      </c>
      <c r="BM151" s="214" t="s">
        <v>1510</v>
      </c>
    </row>
    <row r="152" spans="1:65" s="2" customFormat="1" ht="21.75" customHeight="1">
      <c r="A152" s="34"/>
      <c r="B152" s="35"/>
      <c r="C152" s="202" t="s">
        <v>169</v>
      </c>
      <c r="D152" s="202" t="s">
        <v>146</v>
      </c>
      <c r="E152" s="203" t="s">
        <v>1511</v>
      </c>
      <c r="F152" s="204" t="s">
        <v>1512</v>
      </c>
      <c r="G152" s="205" t="s">
        <v>158</v>
      </c>
      <c r="H152" s="206">
        <v>117.97199999999999</v>
      </c>
      <c r="I152" s="207"/>
      <c r="J152" s="208">
        <f>ROUND(I152*H152,2)</f>
        <v>0</v>
      </c>
      <c r="K152" s="209"/>
      <c r="L152" s="39"/>
      <c r="M152" s="210" t="s">
        <v>1</v>
      </c>
      <c r="N152" s="211" t="s">
        <v>43</v>
      </c>
      <c r="O152" s="71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144</v>
      </c>
      <c r="AT152" s="214" t="s">
        <v>146</v>
      </c>
      <c r="AU152" s="214" t="s">
        <v>88</v>
      </c>
      <c r="AY152" s="17" t="s">
        <v>145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86</v>
      </c>
      <c r="BK152" s="215">
        <f>ROUND(I152*H152,2)</f>
        <v>0</v>
      </c>
      <c r="BL152" s="17" t="s">
        <v>144</v>
      </c>
      <c r="BM152" s="214" t="s">
        <v>1513</v>
      </c>
    </row>
    <row r="153" spans="1:65" s="13" customFormat="1" ht="11.25">
      <c r="B153" s="222"/>
      <c r="C153" s="223"/>
      <c r="D153" s="216" t="s">
        <v>160</v>
      </c>
      <c r="E153" s="224" t="s">
        <v>1</v>
      </c>
      <c r="F153" s="225" t="s">
        <v>1514</v>
      </c>
      <c r="G153" s="223"/>
      <c r="H153" s="226">
        <v>117.97199999999999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160</v>
      </c>
      <c r="AU153" s="232" t="s">
        <v>88</v>
      </c>
      <c r="AV153" s="13" t="s">
        <v>88</v>
      </c>
      <c r="AW153" s="13" t="s">
        <v>34</v>
      </c>
      <c r="AX153" s="13" t="s">
        <v>86</v>
      </c>
      <c r="AY153" s="232" t="s">
        <v>145</v>
      </c>
    </row>
    <row r="154" spans="1:65" s="2" customFormat="1" ht="21.75" customHeight="1">
      <c r="A154" s="34"/>
      <c r="B154" s="35"/>
      <c r="C154" s="202" t="s">
        <v>200</v>
      </c>
      <c r="D154" s="202" t="s">
        <v>146</v>
      </c>
      <c r="E154" s="203" t="s">
        <v>1515</v>
      </c>
      <c r="F154" s="204" t="s">
        <v>1516</v>
      </c>
      <c r="G154" s="205" t="s">
        <v>158</v>
      </c>
      <c r="H154" s="206">
        <v>74.56</v>
      </c>
      <c r="I154" s="207"/>
      <c r="J154" s="208">
        <f>ROUND(I154*H154,2)</f>
        <v>0</v>
      </c>
      <c r="K154" s="209"/>
      <c r="L154" s="39"/>
      <c r="M154" s="210" t="s">
        <v>1</v>
      </c>
      <c r="N154" s="211" t="s">
        <v>43</v>
      </c>
      <c r="O154" s="71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4" t="s">
        <v>144</v>
      </c>
      <c r="AT154" s="214" t="s">
        <v>146</v>
      </c>
      <c r="AU154" s="214" t="s">
        <v>88</v>
      </c>
      <c r="AY154" s="17" t="s">
        <v>145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86</v>
      </c>
      <c r="BK154" s="215">
        <f>ROUND(I154*H154,2)</f>
        <v>0</v>
      </c>
      <c r="BL154" s="17" t="s">
        <v>144</v>
      </c>
      <c r="BM154" s="214" t="s">
        <v>1517</v>
      </c>
    </row>
    <row r="155" spans="1:65" s="13" customFormat="1" ht="11.25">
      <c r="B155" s="222"/>
      <c r="C155" s="223"/>
      <c r="D155" s="216" t="s">
        <v>160</v>
      </c>
      <c r="E155" s="224" t="s">
        <v>1</v>
      </c>
      <c r="F155" s="225" t="s">
        <v>1518</v>
      </c>
      <c r="G155" s="223"/>
      <c r="H155" s="226">
        <v>52.56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160</v>
      </c>
      <c r="AU155" s="232" t="s">
        <v>88</v>
      </c>
      <c r="AV155" s="13" t="s">
        <v>88</v>
      </c>
      <c r="AW155" s="13" t="s">
        <v>34</v>
      </c>
      <c r="AX155" s="13" t="s">
        <v>78</v>
      </c>
      <c r="AY155" s="232" t="s">
        <v>145</v>
      </c>
    </row>
    <row r="156" spans="1:65" s="13" customFormat="1" ht="11.25">
      <c r="B156" s="222"/>
      <c r="C156" s="223"/>
      <c r="D156" s="216" t="s">
        <v>160</v>
      </c>
      <c r="E156" s="224" t="s">
        <v>1</v>
      </c>
      <c r="F156" s="225" t="s">
        <v>1519</v>
      </c>
      <c r="G156" s="223"/>
      <c r="H156" s="226">
        <v>22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160</v>
      </c>
      <c r="AU156" s="232" t="s">
        <v>88</v>
      </c>
      <c r="AV156" s="13" t="s">
        <v>88</v>
      </c>
      <c r="AW156" s="13" t="s">
        <v>34</v>
      </c>
      <c r="AX156" s="13" t="s">
        <v>78</v>
      </c>
      <c r="AY156" s="232" t="s">
        <v>145</v>
      </c>
    </row>
    <row r="157" spans="1:65" s="14" customFormat="1" ht="11.25">
      <c r="B157" s="233"/>
      <c r="C157" s="234"/>
      <c r="D157" s="216" t="s">
        <v>160</v>
      </c>
      <c r="E157" s="235" t="s">
        <v>1</v>
      </c>
      <c r="F157" s="236" t="s">
        <v>164</v>
      </c>
      <c r="G157" s="234"/>
      <c r="H157" s="237">
        <v>74.56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160</v>
      </c>
      <c r="AU157" s="243" t="s">
        <v>88</v>
      </c>
      <c r="AV157" s="14" t="s">
        <v>144</v>
      </c>
      <c r="AW157" s="14" t="s">
        <v>34</v>
      </c>
      <c r="AX157" s="14" t="s">
        <v>86</v>
      </c>
      <c r="AY157" s="243" t="s">
        <v>145</v>
      </c>
    </row>
    <row r="158" spans="1:65" s="2" customFormat="1" ht="16.5" customHeight="1">
      <c r="A158" s="34"/>
      <c r="B158" s="35"/>
      <c r="C158" s="244" t="s">
        <v>205</v>
      </c>
      <c r="D158" s="244" t="s">
        <v>237</v>
      </c>
      <c r="E158" s="245" t="s">
        <v>1520</v>
      </c>
      <c r="F158" s="246" t="s">
        <v>1521</v>
      </c>
      <c r="G158" s="247" t="s">
        <v>195</v>
      </c>
      <c r="H158" s="248">
        <v>290.24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43</v>
      </c>
      <c r="O158" s="71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192</v>
      </c>
      <c r="AT158" s="214" t="s">
        <v>237</v>
      </c>
      <c r="AU158" s="214" t="s">
        <v>88</v>
      </c>
      <c r="AY158" s="17" t="s">
        <v>145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7" t="s">
        <v>86</v>
      </c>
      <c r="BK158" s="215">
        <f>ROUND(I158*H158,2)</f>
        <v>0</v>
      </c>
      <c r="BL158" s="17" t="s">
        <v>144</v>
      </c>
      <c r="BM158" s="214" t="s">
        <v>1522</v>
      </c>
    </row>
    <row r="159" spans="1:65" s="13" customFormat="1" ht="11.25">
      <c r="B159" s="222"/>
      <c r="C159" s="223"/>
      <c r="D159" s="216" t="s">
        <v>160</v>
      </c>
      <c r="E159" s="224" t="s">
        <v>1</v>
      </c>
      <c r="F159" s="225" t="s">
        <v>1523</v>
      </c>
      <c r="G159" s="223"/>
      <c r="H159" s="226">
        <v>145.12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160</v>
      </c>
      <c r="AU159" s="232" t="s">
        <v>88</v>
      </c>
      <c r="AV159" s="13" t="s">
        <v>88</v>
      </c>
      <c r="AW159" s="13" t="s">
        <v>34</v>
      </c>
      <c r="AX159" s="13" t="s">
        <v>86</v>
      </c>
      <c r="AY159" s="232" t="s">
        <v>145</v>
      </c>
    </row>
    <row r="160" spans="1:65" s="13" customFormat="1" ht="11.25">
      <c r="B160" s="222"/>
      <c r="C160" s="223"/>
      <c r="D160" s="216" t="s">
        <v>160</v>
      </c>
      <c r="E160" s="223"/>
      <c r="F160" s="225" t="s">
        <v>1524</v>
      </c>
      <c r="G160" s="223"/>
      <c r="H160" s="226">
        <v>290.24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160</v>
      </c>
      <c r="AU160" s="232" t="s">
        <v>88</v>
      </c>
      <c r="AV160" s="13" t="s">
        <v>88</v>
      </c>
      <c r="AW160" s="13" t="s">
        <v>4</v>
      </c>
      <c r="AX160" s="13" t="s">
        <v>86</v>
      </c>
      <c r="AY160" s="232" t="s">
        <v>145</v>
      </c>
    </row>
    <row r="161" spans="1:65" s="2" customFormat="1" ht="16.5" customHeight="1">
      <c r="A161" s="34"/>
      <c r="B161" s="35"/>
      <c r="C161" s="244" t="s">
        <v>210</v>
      </c>
      <c r="D161" s="244" t="s">
        <v>237</v>
      </c>
      <c r="E161" s="245" t="s">
        <v>1525</v>
      </c>
      <c r="F161" s="246" t="s">
        <v>1526</v>
      </c>
      <c r="G161" s="247" t="s">
        <v>195</v>
      </c>
      <c r="H161" s="248">
        <v>4</v>
      </c>
      <c r="I161" s="249"/>
      <c r="J161" s="250">
        <f>ROUND(I161*H161,2)</f>
        <v>0</v>
      </c>
      <c r="K161" s="251"/>
      <c r="L161" s="252"/>
      <c r="M161" s="253" t="s">
        <v>1</v>
      </c>
      <c r="N161" s="254" t="s">
        <v>43</v>
      </c>
      <c r="O161" s="7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192</v>
      </c>
      <c r="AT161" s="214" t="s">
        <v>237</v>
      </c>
      <c r="AU161" s="214" t="s">
        <v>88</v>
      </c>
      <c r="AY161" s="17" t="s">
        <v>145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86</v>
      </c>
      <c r="BK161" s="215">
        <f>ROUND(I161*H161,2)</f>
        <v>0</v>
      </c>
      <c r="BL161" s="17" t="s">
        <v>144</v>
      </c>
      <c r="BM161" s="214" t="s">
        <v>1527</v>
      </c>
    </row>
    <row r="162" spans="1:65" s="13" customFormat="1" ht="11.25">
      <c r="B162" s="222"/>
      <c r="C162" s="223"/>
      <c r="D162" s="216" t="s">
        <v>160</v>
      </c>
      <c r="E162" s="224" t="s">
        <v>1</v>
      </c>
      <c r="F162" s="225" t="s">
        <v>1528</v>
      </c>
      <c r="G162" s="223"/>
      <c r="H162" s="226">
        <v>4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160</v>
      </c>
      <c r="AU162" s="232" t="s">
        <v>88</v>
      </c>
      <c r="AV162" s="13" t="s">
        <v>88</v>
      </c>
      <c r="AW162" s="13" t="s">
        <v>34</v>
      </c>
      <c r="AX162" s="13" t="s">
        <v>86</v>
      </c>
      <c r="AY162" s="232" t="s">
        <v>145</v>
      </c>
    </row>
    <row r="163" spans="1:65" s="2" customFormat="1" ht="21.75" customHeight="1">
      <c r="A163" s="34"/>
      <c r="B163" s="35"/>
      <c r="C163" s="202" t="s">
        <v>214</v>
      </c>
      <c r="D163" s="202" t="s">
        <v>146</v>
      </c>
      <c r="E163" s="203" t="s">
        <v>1529</v>
      </c>
      <c r="F163" s="204" t="s">
        <v>1530</v>
      </c>
      <c r="G163" s="205" t="s">
        <v>187</v>
      </c>
      <c r="H163" s="206">
        <v>123.84</v>
      </c>
      <c r="I163" s="207"/>
      <c r="J163" s="208">
        <f>ROUND(I163*H163,2)</f>
        <v>0</v>
      </c>
      <c r="K163" s="209"/>
      <c r="L163" s="39"/>
      <c r="M163" s="210" t="s">
        <v>1</v>
      </c>
      <c r="N163" s="211" t="s">
        <v>43</v>
      </c>
      <c r="O163" s="71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144</v>
      </c>
      <c r="AT163" s="214" t="s">
        <v>146</v>
      </c>
      <c r="AU163" s="214" t="s">
        <v>88</v>
      </c>
      <c r="AY163" s="17" t="s">
        <v>145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86</v>
      </c>
      <c r="BK163" s="215">
        <f>ROUND(I163*H163,2)</f>
        <v>0</v>
      </c>
      <c r="BL163" s="17" t="s">
        <v>144</v>
      </c>
      <c r="BM163" s="214" t="s">
        <v>1531</v>
      </c>
    </row>
    <row r="164" spans="1:65" s="13" customFormat="1" ht="11.25">
      <c r="B164" s="222"/>
      <c r="C164" s="223"/>
      <c r="D164" s="216" t="s">
        <v>160</v>
      </c>
      <c r="E164" s="224" t="s">
        <v>1</v>
      </c>
      <c r="F164" s="225" t="s">
        <v>1532</v>
      </c>
      <c r="G164" s="223"/>
      <c r="H164" s="226">
        <v>111.84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160</v>
      </c>
      <c r="AU164" s="232" t="s">
        <v>88</v>
      </c>
      <c r="AV164" s="13" t="s">
        <v>88</v>
      </c>
      <c r="AW164" s="13" t="s">
        <v>34</v>
      </c>
      <c r="AX164" s="13" t="s">
        <v>78</v>
      </c>
      <c r="AY164" s="232" t="s">
        <v>145</v>
      </c>
    </row>
    <row r="165" spans="1:65" s="13" customFormat="1" ht="11.25">
      <c r="B165" s="222"/>
      <c r="C165" s="223"/>
      <c r="D165" s="216" t="s">
        <v>160</v>
      </c>
      <c r="E165" s="224" t="s">
        <v>1</v>
      </c>
      <c r="F165" s="225" t="s">
        <v>1533</v>
      </c>
      <c r="G165" s="223"/>
      <c r="H165" s="226">
        <v>12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160</v>
      </c>
      <c r="AU165" s="232" t="s">
        <v>88</v>
      </c>
      <c r="AV165" s="13" t="s">
        <v>88</v>
      </c>
      <c r="AW165" s="13" t="s">
        <v>34</v>
      </c>
      <c r="AX165" s="13" t="s">
        <v>78</v>
      </c>
      <c r="AY165" s="232" t="s">
        <v>145</v>
      </c>
    </row>
    <row r="166" spans="1:65" s="14" customFormat="1" ht="11.25">
      <c r="B166" s="233"/>
      <c r="C166" s="234"/>
      <c r="D166" s="216" t="s">
        <v>160</v>
      </c>
      <c r="E166" s="235" t="s">
        <v>1</v>
      </c>
      <c r="F166" s="236" t="s">
        <v>164</v>
      </c>
      <c r="G166" s="234"/>
      <c r="H166" s="237">
        <v>123.84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160</v>
      </c>
      <c r="AU166" s="243" t="s">
        <v>88</v>
      </c>
      <c r="AV166" s="14" t="s">
        <v>144</v>
      </c>
      <c r="AW166" s="14" t="s">
        <v>34</v>
      </c>
      <c r="AX166" s="14" t="s">
        <v>86</v>
      </c>
      <c r="AY166" s="243" t="s">
        <v>145</v>
      </c>
    </row>
    <row r="167" spans="1:65" s="2" customFormat="1" ht="21.75" customHeight="1">
      <c r="A167" s="34"/>
      <c r="B167" s="35"/>
      <c r="C167" s="202" t="s">
        <v>218</v>
      </c>
      <c r="D167" s="202" t="s">
        <v>146</v>
      </c>
      <c r="E167" s="203" t="s">
        <v>1534</v>
      </c>
      <c r="F167" s="204" t="s">
        <v>1535</v>
      </c>
      <c r="G167" s="205" t="s">
        <v>158</v>
      </c>
      <c r="H167" s="206">
        <v>129.15600000000001</v>
      </c>
      <c r="I167" s="207"/>
      <c r="J167" s="208">
        <f>ROUND(I167*H167,2)</f>
        <v>0</v>
      </c>
      <c r="K167" s="209"/>
      <c r="L167" s="39"/>
      <c r="M167" s="210" t="s">
        <v>1</v>
      </c>
      <c r="N167" s="211" t="s">
        <v>43</v>
      </c>
      <c r="O167" s="71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144</v>
      </c>
      <c r="AT167" s="214" t="s">
        <v>146</v>
      </c>
      <c r="AU167" s="214" t="s">
        <v>88</v>
      </c>
      <c r="AY167" s="17" t="s">
        <v>145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86</v>
      </c>
      <c r="BK167" s="215">
        <f>ROUND(I167*H167,2)</f>
        <v>0</v>
      </c>
      <c r="BL167" s="17" t="s">
        <v>144</v>
      </c>
      <c r="BM167" s="214" t="s">
        <v>1536</v>
      </c>
    </row>
    <row r="168" spans="1:65" s="13" customFormat="1" ht="11.25">
      <c r="B168" s="222"/>
      <c r="C168" s="223"/>
      <c r="D168" s="216" t="s">
        <v>160</v>
      </c>
      <c r="E168" s="224" t="s">
        <v>1</v>
      </c>
      <c r="F168" s="225" t="s">
        <v>1537</v>
      </c>
      <c r="G168" s="223"/>
      <c r="H168" s="226">
        <v>129.15600000000001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160</v>
      </c>
      <c r="AU168" s="232" t="s">
        <v>88</v>
      </c>
      <c r="AV168" s="13" t="s">
        <v>88</v>
      </c>
      <c r="AW168" s="13" t="s">
        <v>34</v>
      </c>
      <c r="AX168" s="13" t="s">
        <v>86</v>
      </c>
      <c r="AY168" s="232" t="s">
        <v>145</v>
      </c>
    </row>
    <row r="169" spans="1:65" s="2" customFormat="1" ht="21.75" customHeight="1">
      <c r="A169" s="34"/>
      <c r="B169" s="35"/>
      <c r="C169" s="202" t="s">
        <v>8</v>
      </c>
      <c r="D169" s="202" t="s">
        <v>146</v>
      </c>
      <c r="E169" s="203" t="s">
        <v>1538</v>
      </c>
      <c r="F169" s="204" t="s">
        <v>1539</v>
      </c>
      <c r="G169" s="205" t="s">
        <v>158</v>
      </c>
      <c r="H169" s="206">
        <v>129.15600000000001</v>
      </c>
      <c r="I169" s="207"/>
      <c r="J169" s="208">
        <f>ROUND(I169*H169,2)</f>
        <v>0</v>
      </c>
      <c r="K169" s="209"/>
      <c r="L169" s="39"/>
      <c r="M169" s="210" t="s">
        <v>1</v>
      </c>
      <c r="N169" s="211" t="s">
        <v>43</v>
      </c>
      <c r="O169" s="71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4" t="s">
        <v>144</v>
      </c>
      <c r="AT169" s="214" t="s">
        <v>146</v>
      </c>
      <c r="AU169" s="214" t="s">
        <v>88</v>
      </c>
      <c r="AY169" s="17" t="s">
        <v>145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7" t="s">
        <v>86</v>
      </c>
      <c r="BK169" s="215">
        <f>ROUND(I169*H169,2)</f>
        <v>0</v>
      </c>
      <c r="BL169" s="17" t="s">
        <v>144</v>
      </c>
      <c r="BM169" s="214" t="s">
        <v>1540</v>
      </c>
    </row>
    <row r="170" spans="1:65" s="2" customFormat="1" ht="16.5" customHeight="1">
      <c r="A170" s="34"/>
      <c r="B170" s="35"/>
      <c r="C170" s="202" t="s">
        <v>232</v>
      </c>
      <c r="D170" s="202" t="s">
        <v>146</v>
      </c>
      <c r="E170" s="203" t="s">
        <v>1541</v>
      </c>
      <c r="F170" s="204" t="s">
        <v>1542</v>
      </c>
      <c r="G170" s="205" t="s">
        <v>158</v>
      </c>
      <c r="H170" s="206">
        <v>129.15600000000001</v>
      </c>
      <c r="I170" s="207"/>
      <c r="J170" s="208">
        <f>ROUND(I170*H170,2)</f>
        <v>0</v>
      </c>
      <c r="K170" s="209"/>
      <c r="L170" s="39"/>
      <c r="M170" s="210" t="s">
        <v>1</v>
      </c>
      <c r="N170" s="211" t="s">
        <v>43</v>
      </c>
      <c r="O170" s="71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144</v>
      </c>
      <c r="AT170" s="214" t="s">
        <v>146</v>
      </c>
      <c r="AU170" s="214" t="s">
        <v>88</v>
      </c>
      <c r="AY170" s="17" t="s">
        <v>145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7" t="s">
        <v>86</v>
      </c>
      <c r="BK170" s="215">
        <f>ROUND(I170*H170,2)</f>
        <v>0</v>
      </c>
      <c r="BL170" s="17" t="s">
        <v>144</v>
      </c>
      <c r="BM170" s="214" t="s">
        <v>1543</v>
      </c>
    </row>
    <row r="171" spans="1:65" s="2" customFormat="1" ht="33" customHeight="1">
      <c r="A171" s="34"/>
      <c r="B171" s="35"/>
      <c r="C171" s="202" t="s">
        <v>236</v>
      </c>
      <c r="D171" s="202" t="s">
        <v>146</v>
      </c>
      <c r="E171" s="203" t="s">
        <v>1544</v>
      </c>
      <c r="F171" s="204" t="s">
        <v>1545</v>
      </c>
      <c r="G171" s="205" t="s">
        <v>195</v>
      </c>
      <c r="H171" s="206">
        <v>258.31200000000001</v>
      </c>
      <c r="I171" s="207"/>
      <c r="J171" s="208">
        <f>ROUND(I171*H171,2)</f>
        <v>0</v>
      </c>
      <c r="K171" s="209"/>
      <c r="L171" s="39"/>
      <c r="M171" s="210" t="s">
        <v>1</v>
      </c>
      <c r="N171" s="211" t="s">
        <v>43</v>
      </c>
      <c r="O171" s="71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4" t="s">
        <v>144</v>
      </c>
      <c r="AT171" s="214" t="s">
        <v>146</v>
      </c>
      <c r="AU171" s="214" t="s">
        <v>88</v>
      </c>
      <c r="AY171" s="17" t="s">
        <v>145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7" t="s">
        <v>86</v>
      </c>
      <c r="BK171" s="215">
        <f>ROUND(I171*H171,2)</f>
        <v>0</v>
      </c>
      <c r="BL171" s="17" t="s">
        <v>144</v>
      </c>
      <c r="BM171" s="214" t="s">
        <v>1546</v>
      </c>
    </row>
    <row r="172" spans="1:65" s="13" customFormat="1" ht="11.25">
      <c r="B172" s="222"/>
      <c r="C172" s="223"/>
      <c r="D172" s="216" t="s">
        <v>160</v>
      </c>
      <c r="E172" s="223"/>
      <c r="F172" s="225" t="s">
        <v>1547</v>
      </c>
      <c r="G172" s="223"/>
      <c r="H172" s="226">
        <v>258.31200000000001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160</v>
      </c>
      <c r="AU172" s="232" t="s">
        <v>88</v>
      </c>
      <c r="AV172" s="13" t="s">
        <v>88</v>
      </c>
      <c r="AW172" s="13" t="s">
        <v>4</v>
      </c>
      <c r="AX172" s="13" t="s">
        <v>86</v>
      </c>
      <c r="AY172" s="232" t="s">
        <v>145</v>
      </c>
    </row>
    <row r="173" spans="1:65" s="12" customFormat="1" ht="22.9" customHeight="1">
      <c r="B173" s="188"/>
      <c r="C173" s="189"/>
      <c r="D173" s="190" t="s">
        <v>77</v>
      </c>
      <c r="E173" s="220" t="s">
        <v>154</v>
      </c>
      <c r="F173" s="220" t="s">
        <v>155</v>
      </c>
      <c r="G173" s="189"/>
      <c r="H173" s="189"/>
      <c r="I173" s="192"/>
      <c r="J173" s="221">
        <f>BK173</f>
        <v>0</v>
      </c>
      <c r="K173" s="189"/>
      <c r="L173" s="194"/>
      <c r="M173" s="195"/>
      <c r="N173" s="196"/>
      <c r="O173" s="196"/>
      <c r="P173" s="197">
        <f>SUM(P174:P182)</f>
        <v>0</v>
      </c>
      <c r="Q173" s="196"/>
      <c r="R173" s="197">
        <f>SUM(R174:R182)</f>
        <v>11.351889999999999</v>
      </c>
      <c r="S173" s="196"/>
      <c r="T173" s="198">
        <f>SUM(T174:T182)</f>
        <v>0</v>
      </c>
      <c r="AR173" s="199" t="s">
        <v>86</v>
      </c>
      <c r="AT173" s="200" t="s">
        <v>77</v>
      </c>
      <c r="AU173" s="200" t="s">
        <v>86</v>
      </c>
      <c r="AY173" s="199" t="s">
        <v>145</v>
      </c>
      <c r="BK173" s="201">
        <f>SUM(BK174:BK182)</f>
        <v>0</v>
      </c>
    </row>
    <row r="174" spans="1:65" s="2" customFormat="1" ht="33" customHeight="1">
      <c r="A174" s="34"/>
      <c r="B174" s="35"/>
      <c r="C174" s="202" t="s">
        <v>242</v>
      </c>
      <c r="D174" s="202" t="s">
        <v>146</v>
      </c>
      <c r="E174" s="203" t="s">
        <v>1548</v>
      </c>
      <c r="F174" s="204" t="s">
        <v>1549</v>
      </c>
      <c r="G174" s="205" t="s">
        <v>187</v>
      </c>
      <c r="H174" s="206">
        <v>18</v>
      </c>
      <c r="I174" s="207"/>
      <c r="J174" s="208">
        <f>ROUND(I174*H174,2)</f>
        <v>0</v>
      </c>
      <c r="K174" s="209"/>
      <c r="L174" s="39"/>
      <c r="M174" s="210" t="s">
        <v>1</v>
      </c>
      <c r="N174" s="211" t="s">
        <v>43</v>
      </c>
      <c r="O174" s="71"/>
      <c r="P174" s="212">
        <f>O174*H174</f>
        <v>0</v>
      </c>
      <c r="Q174" s="212">
        <v>2.4979999999999999E-2</v>
      </c>
      <c r="R174" s="212">
        <f>Q174*H174</f>
        <v>0.44963999999999998</v>
      </c>
      <c r="S174" s="212">
        <v>0</v>
      </c>
      <c r="T174" s="21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144</v>
      </c>
      <c r="AT174" s="214" t="s">
        <v>146</v>
      </c>
      <c r="AU174" s="214" t="s">
        <v>88</v>
      </c>
      <c r="AY174" s="17" t="s">
        <v>145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7" t="s">
        <v>86</v>
      </c>
      <c r="BK174" s="215">
        <f>ROUND(I174*H174,2)</f>
        <v>0</v>
      </c>
      <c r="BL174" s="17" t="s">
        <v>144</v>
      </c>
      <c r="BM174" s="214" t="s">
        <v>1550</v>
      </c>
    </row>
    <row r="175" spans="1:65" s="13" customFormat="1" ht="11.25">
      <c r="B175" s="222"/>
      <c r="C175" s="223"/>
      <c r="D175" s="216" t="s">
        <v>160</v>
      </c>
      <c r="E175" s="224" t="s">
        <v>1</v>
      </c>
      <c r="F175" s="225" t="s">
        <v>1551</v>
      </c>
      <c r="G175" s="223"/>
      <c r="H175" s="226">
        <v>18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160</v>
      </c>
      <c r="AU175" s="232" t="s">
        <v>88</v>
      </c>
      <c r="AV175" s="13" t="s">
        <v>88</v>
      </c>
      <c r="AW175" s="13" t="s">
        <v>34</v>
      </c>
      <c r="AX175" s="13" t="s">
        <v>86</v>
      </c>
      <c r="AY175" s="232" t="s">
        <v>145</v>
      </c>
    </row>
    <row r="176" spans="1:65" s="2" customFormat="1" ht="33" customHeight="1">
      <c r="A176" s="34"/>
      <c r="B176" s="35"/>
      <c r="C176" s="244" t="s">
        <v>248</v>
      </c>
      <c r="D176" s="244" t="s">
        <v>237</v>
      </c>
      <c r="E176" s="245" t="s">
        <v>1552</v>
      </c>
      <c r="F176" s="246" t="s">
        <v>1553</v>
      </c>
      <c r="G176" s="247" t="s">
        <v>187</v>
      </c>
      <c r="H176" s="248">
        <v>18</v>
      </c>
      <c r="I176" s="249"/>
      <c r="J176" s="250">
        <f>ROUND(I176*H176,2)</f>
        <v>0</v>
      </c>
      <c r="K176" s="251"/>
      <c r="L176" s="252"/>
      <c r="M176" s="253" t="s">
        <v>1</v>
      </c>
      <c r="N176" s="254" t="s">
        <v>43</v>
      </c>
      <c r="O176" s="71"/>
      <c r="P176" s="212">
        <f>O176*H176</f>
        <v>0</v>
      </c>
      <c r="Q176" s="212">
        <v>7.8E-2</v>
      </c>
      <c r="R176" s="212">
        <f>Q176*H176</f>
        <v>1.4039999999999999</v>
      </c>
      <c r="S176" s="212">
        <v>0</v>
      </c>
      <c r="T176" s="21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192</v>
      </c>
      <c r="AT176" s="214" t="s">
        <v>237</v>
      </c>
      <c r="AU176" s="214" t="s">
        <v>88</v>
      </c>
      <c r="AY176" s="17" t="s">
        <v>145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7" t="s">
        <v>86</v>
      </c>
      <c r="BK176" s="215">
        <f>ROUND(I176*H176,2)</f>
        <v>0</v>
      </c>
      <c r="BL176" s="17" t="s">
        <v>144</v>
      </c>
      <c r="BM176" s="214" t="s">
        <v>1554</v>
      </c>
    </row>
    <row r="177" spans="1:65" s="2" customFormat="1" ht="55.5" customHeight="1">
      <c r="A177" s="34"/>
      <c r="B177" s="35"/>
      <c r="C177" s="202" t="s">
        <v>256</v>
      </c>
      <c r="D177" s="202" t="s">
        <v>146</v>
      </c>
      <c r="E177" s="203" t="s">
        <v>1555</v>
      </c>
      <c r="F177" s="204" t="s">
        <v>1556</v>
      </c>
      <c r="G177" s="205" t="s">
        <v>167</v>
      </c>
      <c r="H177" s="206">
        <v>1</v>
      </c>
      <c r="I177" s="207"/>
      <c r="J177" s="208">
        <f>ROUND(I177*H177,2)</f>
        <v>0</v>
      </c>
      <c r="K177" s="209"/>
      <c r="L177" s="39"/>
      <c r="M177" s="210" t="s">
        <v>1</v>
      </c>
      <c r="N177" s="211" t="s">
        <v>43</v>
      </c>
      <c r="O177" s="71"/>
      <c r="P177" s="212">
        <f>O177*H177</f>
        <v>0</v>
      </c>
      <c r="Q177" s="212">
        <v>7.8E-2</v>
      </c>
      <c r="R177" s="212">
        <f>Q177*H177</f>
        <v>7.8E-2</v>
      </c>
      <c r="S177" s="212">
        <v>0</v>
      </c>
      <c r="T177" s="21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144</v>
      </c>
      <c r="AT177" s="214" t="s">
        <v>146</v>
      </c>
      <c r="AU177" s="214" t="s">
        <v>88</v>
      </c>
      <c r="AY177" s="17" t="s">
        <v>145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86</v>
      </c>
      <c r="BK177" s="215">
        <f>ROUND(I177*H177,2)</f>
        <v>0</v>
      </c>
      <c r="BL177" s="17" t="s">
        <v>144</v>
      </c>
      <c r="BM177" s="214" t="s">
        <v>1557</v>
      </c>
    </row>
    <row r="178" spans="1:65" s="2" customFormat="1" ht="44.25" customHeight="1">
      <c r="A178" s="34"/>
      <c r="B178" s="35"/>
      <c r="C178" s="202" t="s">
        <v>7</v>
      </c>
      <c r="D178" s="202" t="s">
        <v>146</v>
      </c>
      <c r="E178" s="203" t="s">
        <v>1558</v>
      </c>
      <c r="F178" s="204" t="s">
        <v>1559</v>
      </c>
      <c r="G178" s="205" t="s">
        <v>167</v>
      </c>
      <c r="H178" s="206">
        <v>1</v>
      </c>
      <c r="I178" s="207"/>
      <c r="J178" s="208">
        <f>ROUND(I178*H178,2)</f>
        <v>0</v>
      </c>
      <c r="K178" s="209"/>
      <c r="L178" s="39"/>
      <c r="M178" s="210" t="s">
        <v>1</v>
      </c>
      <c r="N178" s="211" t="s">
        <v>43</v>
      </c>
      <c r="O178" s="71"/>
      <c r="P178" s="212">
        <f>O178*H178</f>
        <v>0</v>
      </c>
      <c r="Q178" s="212">
        <v>9.42</v>
      </c>
      <c r="R178" s="212">
        <f>Q178*H178</f>
        <v>9.42</v>
      </c>
      <c r="S178" s="212">
        <v>0</v>
      </c>
      <c r="T178" s="21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4" t="s">
        <v>144</v>
      </c>
      <c r="AT178" s="214" t="s">
        <v>146</v>
      </c>
      <c r="AU178" s="214" t="s">
        <v>88</v>
      </c>
      <c r="AY178" s="17" t="s">
        <v>145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7" t="s">
        <v>86</v>
      </c>
      <c r="BK178" s="215">
        <f>ROUND(I178*H178,2)</f>
        <v>0</v>
      </c>
      <c r="BL178" s="17" t="s">
        <v>144</v>
      </c>
      <c r="BM178" s="214" t="s">
        <v>1560</v>
      </c>
    </row>
    <row r="179" spans="1:65" s="2" customFormat="1" ht="87.75">
      <c r="A179" s="34"/>
      <c r="B179" s="35"/>
      <c r="C179" s="36"/>
      <c r="D179" s="216" t="s">
        <v>150</v>
      </c>
      <c r="E179" s="36"/>
      <c r="F179" s="217" t="s">
        <v>1561</v>
      </c>
      <c r="G179" s="36"/>
      <c r="H179" s="36"/>
      <c r="I179" s="115"/>
      <c r="J179" s="36"/>
      <c r="K179" s="36"/>
      <c r="L179" s="39"/>
      <c r="M179" s="218"/>
      <c r="N179" s="219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150</v>
      </c>
      <c r="AU179" s="17" t="s">
        <v>88</v>
      </c>
    </row>
    <row r="180" spans="1:65" s="2" customFormat="1" ht="16.5" customHeight="1">
      <c r="A180" s="34"/>
      <c r="B180" s="35"/>
      <c r="C180" s="202" t="s">
        <v>267</v>
      </c>
      <c r="D180" s="202" t="s">
        <v>146</v>
      </c>
      <c r="E180" s="203" t="s">
        <v>1562</v>
      </c>
      <c r="F180" s="204" t="s">
        <v>1563</v>
      </c>
      <c r="G180" s="205" t="s">
        <v>173</v>
      </c>
      <c r="H180" s="206">
        <v>1</v>
      </c>
      <c r="I180" s="207"/>
      <c r="J180" s="208">
        <f>ROUND(I180*H180,2)</f>
        <v>0</v>
      </c>
      <c r="K180" s="209"/>
      <c r="L180" s="39"/>
      <c r="M180" s="210" t="s">
        <v>1</v>
      </c>
      <c r="N180" s="211" t="s">
        <v>43</v>
      </c>
      <c r="O180" s="71"/>
      <c r="P180" s="212">
        <f>O180*H180</f>
        <v>0</v>
      </c>
      <c r="Q180" s="212">
        <v>2.5000000000000001E-4</v>
      </c>
      <c r="R180" s="212">
        <f>Q180*H180</f>
        <v>2.5000000000000001E-4</v>
      </c>
      <c r="S180" s="212">
        <v>0</v>
      </c>
      <c r="T180" s="21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232</v>
      </c>
      <c r="AT180" s="214" t="s">
        <v>146</v>
      </c>
      <c r="AU180" s="214" t="s">
        <v>88</v>
      </c>
      <c r="AY180" s="17" t="s">
        <v>145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7" t="s">
        <v>86</v>
      </c>
      <c r="BK180" s="215">
        <f>ROUND(I180*H180,2)</f>
        <v>0</v>
      </c>
      <c r="BL180" s="17" t="s">
        <v>232</v>
      </c>
      <c r="BM180" s="214" t="s">
        <v>1564</v>
      </c>
    </row>
    <row r="181" spans="1:65" s="2" customFormat="1" ht="16.5" customHeight="1">
      <c r="A181" s="34"/>
      <c r="B181" s="35"/>
      <c r="C181" s="202" t="s">
        <v>272</v>
      </c>
      <c r="D181" s="202" t="s">
        <v>146</v>
      </c>
      <c r="E181" s="203" t="s">
        <v>1565</v>
      </c>
      <c r="F181" s="204" t="s">
        <v>1566</v>
      </c>
      <c r="G181" s="205" t="s">
        <v>158</v>
      </c>
      <c r="H181" s="206">
        <v>16</v>
      </c>
      <c r="I181" s="207"/>
      <c r="J181" s="208">
        <f>ROUND(I181*H181,2)</f>
        <v>0</v>
      </c>
      <c r="K181" s="209"/>
      <c r="L181" s="39"/>
      <c r="M181" s="210" t="s">
        <v>1</v>
      </c>
      <c r="N181" s="211" t="s">
        <v>43</v>
      </c>
      <c r="O181" s="71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4" t="s">
        <v>144</v>
      </c>
      <c r="AT181" s="214" t="s">
        <v>146</v>
      </c>
      <c r="AU181" s="214" t="s">
        <v>88</v>
      </c>
      <c r="AY181" s="17" t="s">
        <v>145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7" t="s">
        <v>86</v>
      </c>
      <c r="BK181" s="215">
        <f>ROUND(I181*H181,2)</f>
        <v>0</v>
      </c>
      <c r="BL181" s="17" t="s">
        <v>144</v>
      </c>
      <c r="BM181" s="214" t="s">
        <v>1567</v>
      </c>
    </row>
    <row r="182" spans="1:65" s="2" customFormat="1" ht="16.5" customHeight="1">
      <c r="A182" s="34"/>
      <c r="B182" s="35"/>
      <c r="C182" s="202" t="s">
        <v>279</v>
      </c>
      <c r="D182" s="202" t="s">
        <v>146</v>
      </c>
      <c r="E182" s="203" t="s">
        <v>1568</v>
      </c>
      <c r="F182" s="204" t="s">
        <v>1569</v>
      </c>
      <c r="G182" s="205" t="s">
        <v>158</v>
      </c>
      <c r="H182" s="206">
        <v>16</v>
      </c>
      <c r="I182" s="207"/>
      <c r="J182" s="208">
        <f>ROUND(I182*H182,2)</f>
        <v>0</v>
      </c>
      <c r="K182" s="209"/>
      <c r="L182" s="39"/>
      <c r="M182" s="210" t="s">
        <v>1</v>
      </c>
      <c r="N182" s="211" t="s">
        <v>43</v>
      </c>
      <c r="O182" s="71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144</v>
      </c>
      <c r="AT182" s="214" t="s">
        <v>146</v>
      </c>
      <c r="AU182" s="214" t="s">
        <v>88</v>
      </c>
      <c r="AY182" s="17" t="s">
        <v>145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7" t="s">
        <v>86</v>
      </c>
      <c r="BK182" s="215">
        <f>ROUND(I182*H182,2)</f>
        <v>0</v>
      </c>
      <c r="BL182" s="17" t="s">
        <v>144</v>
      </c>
      <c r="BM182" s="214" t="s">
        <v>1570</v>
      </c>
    </row>
    <row r="183" spans="1:65" s="12" customFormat="1" ht="22.9" customHeight="1">
      <c r="B183" s="188"/>
      <c r="C183" s="189"/>
      <c r="D183" s="190" t="s">
        <v>77</v>
      </c>
      <c r="E183" s="220" t="s">
        <v>144</v>
      </c>
      <c r="F183" s="220" t="s">
        <v>1571</v>
      </c>
      <c r="G183" s="189"/>
      <c r="H183" s="189"/>
      <c r="I183" s="192"/>
      <c r="J183" s="221">
        <f>BK183</f>
        <v>0</v>
      </c>
      <c r="K183" s="189"/>
      <c r="L183" s="194"/>
      <c r="M183" s="195"/>
      <c r="N183" s="196"/>
      <c r="O183" s="196"/>
      <c r="P183" s="197">
        <f>SUM(P184:P188)</f>
        <v>0</v>
      </c>
      <c r="Q183" s="196"/>
      <c r="R183" s="197">
        <f>SUM(R184:R188)</f>
        <v>6.1588799999999999E-2</v>
      </c>
      <c r="S183" s="196"/>
      <c r="T183" s="198">
        <f>SUM(T184:T188)</f>
        <v>0</v>
      </c>
      <c r="AR183" s="199" t="s">
        <v>86</v>
      </c>
      <c r="AT183" s="200" t="s">
        <v>77</v>
      </c>
      <c r="AU183" s="200" t="s">
        <v>86</v>
      </c>
      <c r="AY183" s="199" t="s">
        <v>145</v>
      </c>
      <c r="BK183" s="201">
        <f>SUM(BK184:BK188)</f>
        <v>0</v>
      </c>
    </row>
    <row r="184" spans="1:65" s="2" customFormat="1" ht="16.5" customHeight="1">
      <c r="A184" s="34"/>
      <c r="B184" s="35"/>
      <c r="C184" s="202" t="s">
        <v>286</v>
      </c>
      <c r="D184" s="202" t="s">
        <v>146</v>
      </c>
      <c r="E184" s="203" t="s">
        <v>1572</v>
      </c>
      <c r="F184" s="204" t="s">
        <v>1573</v>
      </c>
      <c r="G184" s="205" t="s">
        <v>158</v>
      </c>
      <c r="H184" s="206">
        <v>1.2</v>
      </c>
      <c r="I184" s="207"/>
      <c r="J184" s="208">
        <f>ROUND(I184*H184,2)</f>
        <v>0</v>
      </c>
      <c r="K184" s="209"/>
      <c r="L184" s="39"/>
      <c r="M184" s="210" t="s">
        <v>1</v>
      </c>
      <c r="N184" s="211" t="s">
        <v>43</v>
      </c>
      <c r="O184" s="71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144</v>
      </c>
      <c r="AT184" s="214" t="s">
        <v>146</v>
      </c>
      <c r="AU184" s="214" t="s">
        <v>88</v>
      </c>
      <c r="AY184" s="17" t="s">
        <v>145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86</v>
      </c>
      <c r="BK184" s="215">
        <f>ROUND(I184*H184,2)</f>
        <v>0</v>
      </c>
      <c r="BL184" s="17" t="s">
        <v>144</v>
      </c>
      <c r="BM184" s="214" t="s">
        <v>1574</v>
      </c>
    </row>
    <row r="185" spans="1:65" s="13" customFormat="1" ht="11.25">
      <c r="B185" s="222"/>
      <c r="C185" s="223"/>
      <c r="D185" s="216" t="s">
        <v>160</v>
      </c>
      <c r="E185" s="224" t="s">
        <v>1</v>
      </c>
      <c r="F185" s="225" t="s">
        <v>1575</v>
      </c>
      <c r="G185" s="223"/>
      <c r="H185" s="226">
        <v>1.2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160</v>
      </c>
      <c r="AU185" s="232" t="s">
        <v>88</v>
      </c>
      <c r="AV185" s="13" t="s">
        <v>88</v>
      </c>
      <c r="AW185" s="13" t="s">
        <v>34</v>
      </c>
      <c r="AX185" s="13" t="s">
        <v>86</v>
      </c>
      <c r="AY185" s="232" t="s">
        <v>145</v>
      </c>
    </row>
    <row r="186" spans="1:65" s="2" customFormat="1" ht="16.5" customHeight="1">
      <c r="A186" s="34"/>
      <c r="B186" s="35"/>
      <c r="C186" s="202" t="s">
        <v>292</v>
      </c>
      <c r="D186" s="202" t="s">
        <v>146</v>
      </c>
      <c r="E186" s="203" t="s">
        <v>1576</v>
      </c>
      <c r="F186" s="204" t="s">
        <v>1577</v>
      </c>
      <c r="G186" s="205" t="s">
        <v>158</v>
      </c>
      <c r="H186" s="206">
        <v>1.8</v>
      </c>
      <c r="I186" s="207"/>
      <c r="J186" s="208">
        <f>ROUND(I186*H186,2)</f>
        <v>0</v>
      </c>
      <c r="K186" s="209"/>
      <c r="L186" s="39"/>
      <c r="M186" s="210" t="s">
        <v>1</v>
      </c>
      <c r="N186" s="211" t="s">
        <v>43</v>
      </c>
      <c r="O186" s="71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4" t="s">
        <v>144</v>
      </c>
      <c r="AT186" s="214" t="s">
        <v>146</v>
      </c>
      <c r="AU186" s="214" t="s">
        <v>88</v>
      </c>
      <c r="AY186" s="17" t="s">
        <v>145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7" t="s">
        <v>86</v>
      </c>
      <c r="BK186" s="215">
        <f>ROUND(I186*H186,2)</f>
        <v>0</v>
      </c>
      <c r="BL186" s="17" t="s">
        <v>144</v>
      </c>
      <c r="BM186" s="214" t="s">
        <v>1578</v>
      </c>
    </row>
    <row r="187" spans="1:65" s="13" customFormat="1" ht="11.25">
      <c r="B187" s="222"/>
      <c r="C187" s="223"/>
      <c r="D187" s="216" t="s">
        <v>160</v>
      </c>
      <c r="E187" s="224" t="s">
        <v>1</v>
      </c>
      <c r="F187" s="225" t="s">
        <v>1579</v>
      </c>
      <c r="G187" s="223"/>
      <c r="H187" s="226">
        <v>1.8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160</v>
      </c>
      <c r="AU187" s="232" t="s">
        <v>88</v>
      </c>
      <c r="AV187" s="13" t="s">
        <v>88</v>
      </c>
      <c r="AW187" s="13" t="s">
        <v>34</v>
      </c>
      <c r="AX187" s="13" t="s">
        <v>86</v>
      </c>
      <c r="AY187" s="232" t="s">
        <v>145</v>
      </c>
    </row>
    <row r="188" spans="1:65" s="2" customFormat="1" ht="21.75" customHeight="1">
      <c r="A188" s="34"/>
      <c r="B188" s="35"/>
      <c r="C188" s="202" t="s">
        <v>297</v>
      </c>
      <c r="D188" s="202" t="s">
        <v>146</v>
      </c>
      <c r="E188" s="203" t="s">
        <v>1580</v>
      </c>
      <c r="F188" s="204" t="s">
        <v>1581</v>
      </c>
      <c r="G188" s="205" t="s">
        <v>195</v>
      </c>
      <c r="H188" s="206">
        <v>7.1999999999999995E-2</v>
      </c>
      <c r="I188" s="207"/>
      <c r="J188" s="208">
        <f>ROUND(I188*H188,2)</f>
        <v>0</v>
      </c>
      <c r="K188" s="209"/>
      <c r="L188" s="39"/>
      <c r="M188" s="210" t="s">
        <v>1</v>
      </c>
      <c r="N188" s="211" t="s">
        <v>43</v>
      </c>
      <c r="O188" s="71"/>
      <c r="P188" s="212">
        <f>O188*H188</f>
        <v>0</v>
      </c>
      <c r="Q188" s="212">
        <v>0.85540000000000005</v>
      </c>
      <c r="R188" s="212">
        <f>Q188*H188</f>
        <v>6.1588799999999999E-2</v>
      </c>
      <c r="S188" s="212">
        <v>0</v>
      </c>
      <c r="T188" s="21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4" t="s">
        <v>144</v>
      </c>
      <c r="AT188" s="214" t="s">
        <v>146</v>
      </c>
      <c r="AU188" s="214" t="s">
        <v>88</v>
      </c>
      <c r="AY188" s="17" t="s">
        <v>145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7" t="s">
        <v>86</v>
      </c>
      <c r="BK188" s="215">
        <f>ROUND(I188*H188,2)</f>
        <v>0</v>
      </c>
      <c r="BL188" s="17" t="s">
        <v>144</v>
      </c>
      <c r="BM188" s="214" t="s">
        <v>1582</v>
      </c>
    </row>
    <row r="189" spans="1:65" s="12" customFormat="1" ht="22.9" customHeight="1">
      <c r="B189" s="188"/>
      <c r="C189" s="189"/>
      <c r="D189" s="190" t="s">
        <v>77</v>
      </c>
      <c r="E189" s="220" t="s">
        <v>175</v>
      </c>
      <c r="F189" s="220" t="s">
        <v>1118</v>
      </c>
      <c r="G189" s="189"/>
      <c r="H189" s="189"/>
      <c r="I189" s="192"/>
      <c r="J189" s="221">
        <f>BK189</f>
        <v>0</v>
      </c>
      <c r="K189" s="189"/>
      <c r="L189" s="194"/>
      <c r="M189" s="195"/>
      <c r="N189" s="196"/>
      <c r="O189" s="196"/>
      <c r="P189" s="197">
        <f>SUM(P190:P240)</f>
        <v>0</v>
      </c>
      <c r="Q189" s="196"/>
      <c r="R189" s="197">
        <f>SUM(R190:R240)</f>
        <v>124.6235178</v>
      </c>
      <c r="S189" s="196"/>
      <c r="T189" s="198">
        <f>SUM(T190:T240)</f>
        <v>0</v>
      </c>
      <c r="AR189" s="199" t="s">
        <v>86</v>
      </c>
      <c r="AT189" s="200" t="s">
        <v>77</v>
      </c>
      <c r="AU189" s="200" t="s">
        <v>86</v>
      </c>
      <c r="AY189" s="199" t="s">
        <v>145</v>
      </c>
      <c r="BK189" s="201">
        <f>SUM(BK190:BK240)</f>
        <v>0</v>
      </c>
    </row>
    <row r="190" spans="1:65" s="2" customFormat="1" ht="21.75" customHeight="1">
      <c r="A190" s="34"/>
      <c r="B190" s="35"/>
      <c r="C190" s="202" t="s">
        <v>301</v>
      </c>
      <c r="D190" s="202" t="s">
        <v>146</v>
      </c>
      <c r="E190" s="203" t="s">
        <v>1583</v>
      </c>
      <c r="F190" s="204" t="s">
        <v>1120</v>
      </c>
      <c r="G190" s="205" t="s">
        <v>187</v>
      </c>
      <c r="H190" s="206">
        <v>140.4</v>
      </c>
      <c r="I190" s="207"/>
      <c r="J190" s="208">
        <f>ROUND(I190*H190,2)</f>
        <v>0</v>
      </c>
      <c r="K190" s="209"/>
      <c r="L190" s="39"/>
      <c r="M190" s="210" t="s">
        <v>1</v>
      </c>
      <c r="N190" s="211" t="s">
        <v>43</v>
      </c>
      <c r="O190" s="71"/>
      <c r="P190" s="212">
        <f>O190*H190</f>
        <v>0</v>
      </c>
      <c r="Q190" s="212">
        <v>0.39600000000000002</v>
      </c>
      <c r="R190" s="212">
        <f>Q190*H190</f>
        <v>55.598400000000005</v>
      </c>
      <c r="S190" s="212">
        <v>0</v>
      </c>
      <c r="T190" s="21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4" t="s">
        <v>144</v>
      </c>
      <c r="AT190" s="214" t="s">
        <v>146</v>
      </c>
      <c r="AU190" s="214" t="s">
        <v>88</v>
      </c>
      <c r="AY190" s="17" t="s">
        <v>145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7" t="s">
        <v>86</v>
      </c>
      <c r="BK190" s="215">
        <f>ROUND(I190*H190,2)</f>
        <v>0</v>
      </c>
      <c r="BL190" s="17" t="s">
        <v>144</v>
      </c>
      <c r="BM190" s="214" t="s">
        <v>1584</v>
      </c>
    </row>
    <row r="191" spans="1:65" s="13" customFormat="1" ht="11.25">
      <c r="B191" s="222"/>
      <c r="C191" s="223"/>
      <c r="D191" s="216" t="s">
        <v>160</v>
      </c>
      <c r="E191" s="224" t="s">
        <v>1</v>
      </c>
      <c r="F191" s="225" t="s">
        <v>1585</v>
      </c>
      <c r="G191" s="223"/>
      <c r="H191" s="226">
        <v>54.4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160</v>
      </c>
      <c r="AU191" s="232" t="s">
        <v>88</v>
      </c>
      <c r="AV191" s="13" t="s">
        <v>88</v>
      </c>
      <c r="AW191" s="13" t="s">
        <v>34</v>
      </c>
      <c r="AX191" s="13" t="s">
        <v>78</v>
      </c>
      <c r="AY191" s="232" t="s">
        <v>145</v>
      </c>
    </row>
    <row r="192" spans="1:65" s="13" customFormat="1" ht="11.25">
      <c r="B192" s="222"/>
      <c r="C192" s="223"/>
      <c r="D192" s="216" t="s">
        <v>160</v>
      </c>
      <c r="E192" s="224" t="s">
        <v>1</v>
      </c>
      <c r="F192" s="225" t="s">
        <v>1586</v>
      </c>
      <c r="G192" s="223"/>
      <c r="H192" s="226">
        <v>42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160</v>
      </c>
      <c r="AU192" s="232" t="s">
        <v>88</v>
      </c>
      <c r="AV192" s="13" t="s">
        <v>88</v>
      </c>
      <c r="AW192" s="13" t="s">
        <v>34</v>
      </c>
      <c r="AX192" s="13" t="s">
        <v>78</v>
      </c>
      <c r="AY192" s="232" t="s">
        <v>145</v>
      </c>
    </row>
    <row r="193" spans="1:65" s="13" customFormat="1" ht="11.25">
      <c r="B193" s="222"/>
      <c r="C193" s="223"/>
      <c r="D193" s="216" t="s">
        <v>160</v>
      </c>
      <c r="E193" s="224" t="s">
        <v>1</v>
      </c>
      <c r="F193" s="225" t="s">
        <v>1587</v>
      </c>
      <c r="G193" s="223"/>
      <c r="H193" s="226">
        <v>36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160</v>
      </c>
      <c r="AU193" s="232" t="s">
        <v>88</v>
      </c>
      <c r="AV193" s="13" t="s">
        <v>88</v>
      </c>
      <c r="AW193" s="13" t="s">
        <v>34</v>
      </c>
      <c r="AX193" s="13" t="s">
        <v>78</v>
      </c>
      <c r="AY193" s="232" t="s">
        <v>145</v>
      </c>
    </row>
    <row r="194" spans="1:65" s="13" customFormat="1" ht="11.25">
      <c r="B194" s="222"/>
      <c r="C194" s="223"/>
      <c r="D194" s="216" t="s">
        <v>160</v>
      </c>
      <c r="E194" s="224" t="s">
        <v>1</v>
      </c>
      <c r="F194" s="225" t="s">
        <v>1588</v>
      </c>
      <c r="G194" s="223"/>
      <c r="H194" s="226">
        <v>8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160</v>
      </c>
      <c r="AU194" s="232" t="s">
        <v>88</v>
      </c>
      <c r="AV194" s="13" t="s">
        <v>88</v>
      </c>
      <c r="AW194" s="13" t="s">
        <v>34</v>
      </c>
      <c r="AX194" s="13" t="s">
        <v>78</v>
      </c>
      <c r="AY194" s="232" t="s">
        <v>145</v>
      </c>
    </row>
    <row r="195" spans="1:65" s="14" customFormat="1" ht="11.25">
      <c r="B195" s="233"/>
      <c r="C195" s="234"/>
      <c r="D195" s="216" t="s">
        <v>160</v>
      </c>
      <c r="E195" s="235" t="s">
        <v>1</v>
      </c>
      <c r="F195" s="236" t="s">
        <v>164</v>
      </c>
      <c r="G195" s="234"/>
      <c r="H195" s="237">
        <v>140.4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160</v>
      </c>
      <c r="AU195" s="243" t="s">
        <v>88</v>
      </c>
      <c r="AV195" s="14" t="s">
        <v>144</v>
      </c>
      <c r="AW195" s="14" t="s">
        <v>34</v>
      </c>
      <c r="AX195" s="14" t="s">
        <v>86</v>
      </c>
      <c r="AY195" s="243" t="s">
        <v>145</v>
      </c>
    </row>
    <row r="196" spans="1:65" s="2" customFormat="1" ht="21.75" customHeight="1">
      <c r="A196" s="34"/>
      <c r="B196" s="35"/>
      <c r="C196" s="202" t="s">
        <v>307</v>
      </c>
      <c r="D196" s="202" t="s">
        <v>146</v>
      </c>
      <c r="E196" s="203" t="s">
        <v>1122</v>
      </c>
      <c r="F196" s="204" t="s">
        <v>1123</v>
      </c>
      <c r="G196" s="205" t="s">
        <v>187</v>
      </c>
      <c r="H196" s="206">
        <v>140.4</v>
      </c>
      <c r="I196" s="207"/>
      <c r="J196" s="208">
        <f>ROUND(I196*H196,2)</f>
        <v>0</v>
      </c>
      <c r="K196" s="209"/>
      <c r="L196" s="39"/>
      <c r="M196" s="210" t="s">
        <v>1</v>
      </c>
      <c r="N196" s="211" t="s">
        <v>43</v>
      </c>
      <c r="O196" s="71"/>
      <c r="P196" s="212">
        <f>O196*H196</f>
        <v>0</v>
      </c>
      <c r="Q196" s="212">
        <v>0.106</v>
      </c>
      <c r="R196" s="212">
        <f>Q196*H196</f>
        <v>14.882400000000001</v>
      </c>
      <c r="S196" s="212">
        <v>0</v>
      </c>
      <c r="T196" s="21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4" t="s">
        <v>144</v>
      </c>
      <c r="AT196" s="214" t="s">
        <v>146</v>
      </c>
      <c r="AU196" s="214" t="s">
        <v>88</v>
      </c>
      <c r="AY196" s="17" t="s">
        <v>145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86</v>
      </c>
      <c r="BK196" s="215">
        <f>ROUND(I196*H196,2)</f>
        <v>0</v>
      </c>
      <c r="BL196" s="17" t="s">
        <v>144</v>
      </c>
      <c r="BM196" s="214" t="s">
        <v>1589</v>
      </c>
    </row>
    <row r="197" spans="1:65" s="2" customFormat="1" ht="21.75" customHeight="1">
      <c r="A197" s="34"/>
      <c r="B197" s="35"/>
      <c r="C197" s="202" t="s">
        <v>312</v>
      </c>
      <c r="D197" s="202" t="s">
        <v>146</v>
      </c>
      <c r="E197" s="203" t="s">
        <v>1125</v>
      </c>
      <c r="F197" s="204" t="s">
        <v>1126</v>
      </c>
      <c r="G197" s="205" t="s">
        <v>187</v>
      </c>
      <c r="H197" s="206">
        <v>111.84</v>
      </c>
      <c r="I197" s="207"/>
      <c r="J197" s="208">
        <f>ROUND(I197*H197,2)</f>
        <v>0</v>
      </c>
      <c r="K197" s="209"/>
      <c r="L197" s="39"/>
      <c r="M197" s="210" t="s">
        <v>1</v>
      </c>
      <c r="N197" s="211" t="s">
        <v>43</v>
      </c>
      <c r="O197" s="71"/>
      <c r="P197" s="212">
        <f>O197*H197</f>
        <v>0</v>
      </c>
      <c r="Q197" s="212">
        <v>0.14610000000000001</v>
      </c>
      <c r="R197" s="212">
        <f>Q197*H197</f>
        <v>16.339824</v>
      </c>
      <c r="S197" s="212">
        <v>0</v>
      </c>
      <c r="T197" s="21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4" t="s">
        <v>144</v>
      </c>
      <c r="AT197" s="214" t="s">
        <v>146</v>
      </c>
      <c r="AU197" s="214" t="s">
        <v>88</v>
      </c>
      <c r="AY197" s="17" t="s">
        <v>145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7" t="s">
        <v>86</v>
      </c>
      <c r="BK197" s="215">
        <f>ROUND(I197*H197,2)</f>
        <v>0</v>
      </c>
      <c r="BL197" s="17" t="s">
        <v>144</v>
      </c>
      <c r="BM197" s="214" t="s">
        <v>1590</v>
      </c>
    </row>
    <row r="198" spans="1:65" s="13" customFormat="1" ht="11.25">
      <c r="B198" s="222"/>
      <c r="C198" s="223"/>
      <c r="D198" s="216" t="s">
        <v>160</v>
      </c>
      <c r="E198" s="224" t="s">
        <v>1</v>
      </c>
      <c r="F198" s="225" t="s">
        <v>1484</v>
      </c>
      <c r="G198" s="223"/>
      <c r="H198" s="226">
        <v>21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160</v>
      </c>
      <c r="AU198" s="232" t="s">
        <v>88</v>
      </c>
      <c r="AV198" s="13" t="s">
        <v>88</v>
      </c>
      <c r="AW198" s="13" t="s">
        <v>34</v>
      </c>
      <c r="AX198" s="13" t="s">
        <v>78</v>
      </c>
      <c r="AY198" s="232" t="s">
        <v>145</v>
      </c>
    </row>
    <row r="199" spans="1:65" s="13" customFormat="1" ht="11.25">
      <c r="B199" s="222"/>
      <c r="C199" s="223"/>
      <c r="D199" s="216" t="s">
        <v>160</v>
      </c>
      <c r="E199" s="224" t="s">
        <v>1</v>
      </c>
      <c r="F199" s="225" t="s">
        <v>1485</v>
      </c>
      <c r="G199" s="223"/>
      <c r="H199" s="226">
        <v>5.44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160</v>
      </c>
      <c r="AU199" s="232" t="s">
        <v>88</v>
      </c>
      <c r="AV199" s="13" t="s">
        <v>88</v>
      </c>
      <c r="AW199" s="13" t="s">
        <v>34</v>
      </c>
      <c r="AX199" s="13" t="s">
        <v>78</v>
      </c>
      <c r="AY199" s="232" t="s">
        <v>145</v>
      </c>
    </row>
    <row r="200" spans="1:65" s="13" customFormat="1" ht="11.25">
      <c r="B200" s="222"/>
      <c r="C200" s="223"/>
      <c r="D200" s="216" t="s">
        <v>160</v>
      </c>
      <c r="E200" s="224" t="s">
        <v>1</v>
      </c>
      <c r="F200" s="225" t="s">
        <v>1486</v>
      </c>
      <c r="G200" s="223"/>
      <c r="H200" s="226">
        <v>39.6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160</v>
      </c>
      <c r="AU200" s="232" t="s">
        <v>88</v>
      </c>
      <c r="AV200" s="13" t="s">
        <v>88</v>
      </c>
      <c r="AW200" s="13" t="s">
        <v>34</v>
      </c>
      <c r="AX200" s="13" t="s">
        <v>78</v>
      </c>
      <c r="AY200" s="232" t="s">
        <v>145</v>
      </c>
    </row>
    <row r="201" spans="1:65" s="13" customFormat="1" ht="11.25">
      <c r="B201" s="222"/>
      <c r="C201" s="223"/>
      <c r="D201" s="216" t="s">
        <v>160</v>
      </c>
      <c r="E201" s="224" t="s">
        <v>1</v>
      </c>
      <c r="F201" s="225" t="s">
        <v>1591</v>
      </c>
      <c r="G201" s="223"/>
      <c r="H201" s="226">
        <v>43.8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160</v>
      </c>
      <c r="AU201" s="232" t="s">
        <v>88</v>
      </c>
      <c r="AV201" s="13" t="s">
        <v>88</v>
      </c>
      <c r="AW201" s="13" t="s">
        <v>34</v>
      </c>
      <c r="AX201" s="13" t="s">
        <v>78</v>
      </c>
      <c r="AY201" s="232" t="s">
        <v>145</v>
      </c>
    </row>
    <row r="202" spans="1:65" s="13" customFormat="1" ht="11.25">
      <c r="B202" s="222"/>
      <c r="C202" s="223"/>
      <c r="D202" s="216" t="s">
        <v>160</v>
      </c>
      <c r="E202" s="224" t="s">
        <v>1</v>
      </c>
      <c r="F202" s="225" t="s">
        <v>1592</v>
      </c>
      <c r="G202" s="223"/>
      <c r="H202" s="226">
        <v>2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160</v>
      </c>
      <c r="AU202" s="232" t="s">
        <v>88</v>
      </c>
      <c r="AV202" s="13" t="s">
        <v>88</v>
      </c>
      <c r="AW202" s="13" t="s">
        <v>34</v>
      </c>
      <c r="AX202" s="13" t="s">
        <v>78</v>
      </c>
      <c r="AY202" s="232" t="s">
        <v>145</v>
      </c>
    </row>
    <row r="203" spans="1:65" s="14" customFormat="1" ht="11.25">
      <c r="B203" s="233"/>
      <c r="C203" s="234"/>
      <c r="D203" s="216" t="s">
        <v>160</v>
      </c>
      <c r="E203" s="235" t="s">
        <v>1</v>
      </c>
      <c r="F203" s="236" t="s">
        <v>164</v>
      </c>
      <c r="G203" s="234"/>
      <c r="H203" s="237">
        <v>111.84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160</v>
      </c>
      <c r="AU203" s="243" t="s">
        <v>88</v>
      </c>
      <c r="AV203" s="14" t="s">
        <v>144</v>
      </c>
      <c r="AW203" s="14" t="s">
        <v>34</v>
      </c>
      <c r="AX203" s="14" t="s">
        <v>86</v>
      </c>
      <c r="AY203" s="243" t="s">
        <v>145</v>
      </c>
    </row>
    <row r="204" spans="1:65" s="2" customFormat="1" ht="21.75" customHeight="1">
      <c r="A204" s="34"/>
      <c r="B204" s="35"/>
      <c r="C204" s="244" t="s">
        <v>316</v>
      </c>
      <c r="D204" s="244" t="s">
        <v>237</v>
      </c>
      <c r="E204" s="245" t="s">
        <v>1128</v>
      </c>
      <c r="F204" s="246" t="s">
        <v>1129</v>
      </c>
      <c r="G204" s="247" t="s">
        <v>187</v>
      </c>
      <c r="H204" s="248">
        <v>29.084</v>
      </c>
      <c r="I204" s="249"/>
      <c r="J204" s="250">
        <f>ROUND(I204*H204,2)</f>
        <v>0</v>
      </c>
      <c r="K204" s="251"/>
      <c r="L204" s="252"/>
      <c r="M204" s="253" t="s">
        <v>1</v>
      </c>
      <c r="N204" s="254" t="s">
        <v>43</v>
      </c>
      <c r="O204" s="71"/>
      <c r="P204" s="212">
        <f>O204*H204</f>
        <v>0</v>
      </c>
      <c r="Q204" s="212">
        <v>9.375E-2</v>
      </c>
      <c r="R204" s="212">
        <f>Q204*H204</f>
        <v>2.7266249999999999</v>
      </c>
      <c r="S204" s="212">
        <v>0</v>
      </c>
      <c r="T204" s="21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4" t="s">
        <v>192</v>
      </c>
      <c r="AT204" s="214" t="s">
        <v>237</v>
      </c>
      <c r="AU204" s="214" t="s">
        <v>88</v>
      </c>
      <c r="AY204" s="17" t="s">
        <v>145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7" t="s">
        <v>86</v>
      </c>
      <c r="BK204" s="215">
        <f>ROUND(I204*H204,2)</f>
        <v>0</v>
      </c>
      <c r="BL204" s="17" t="s">
        <v>144</v>
      </c>
      <c r="BM204" s="214" t="s">
        <v>1593</v>
      </c>
    </row>
    <row r="205" spans="1:65" s="2" customFormat="1" ht="136.5">
      <c r="A205" s="34"/>
      <c r="B205" s="35"/>
      <c r="C205" s="36"/>
      <c r="D205" s="216" t="s">
        <v>150</v>
      </c>
      <c r="E205" s="36"/>
      <c r="F205" s="217" t="s">
        <v>1131</v>
      </c>
      <c r="G205" s="36"/>
      <c r="H205" s="36"/>
      <c r="I205" s="115"/>
      <c r="J205" s="36"/>
      <c r="K205" s="36"/>
      <c r="L205" s="39"/>
      <c r="M205" s="218"/>
      <c r="N205" s="219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150</v>
      </c>
      <c r="AU205" s="17" t="s">
        <v>88</v>
      </c>
    </row>
    <row r="206" spans="1:65" s="13" customFormat="1" ht="11.25">
      <c r="B206" s="222"/>
      <c r="C206" s="223"/>
      <c r="D206" s="216" t="s">
        <v>160</v>
      </c>
      <c r="E206" s="224" t="s">
        <v>1</v>
      </c>
      <c r="F206" s="225" t="s">
        <v>1484</v>
      </c>
      <c r="G206" s="223"/>
      <c r="H206" s="226">
        <v>21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160</v>
      </c>
      <c r="AU206" s="232" t="s">
        <v>88</v>
      </c>
      <c r="AV206" s="13" t="s">
        <v>88</v>
      </c>
      <c r="AW206" s="13" t="s">
        <v>34</v>
      </c>
      <c r="AX206" s="13" t="s">
        <v>78</v>
      </c>
      <c r="AY206" s="232" t="s">
        <v>145</v>
      </c>
    </row>
    <row r="207" spans="1:65" s="13" customFormat="1" ht="11.25">
      <c r="B207" s="222"/>
      <c r="C207" s="223"/>
      <c r="D207" s="216" t="s">
        <v>160</v>
      </c>
      <c r="E207" s="224" t="s">
        <v>1</v>
      </c>
      <c r="F207" s="225" t="s">
        <v>1485</v>
      </c>
      <c r="G207" s="223"/>
      <c r="H207" s="226">
        <v>5.44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160</v>
      </c>
      <c r="AU207" s="232" t="s">
        <v>88</v>
      </c>
      <c r="AV207" s="13" t="s">
        <v>88</v>
      </c>
      <c r="AW207" s="13" t="s">
        <v>34</v>
      </c>
      <c r="AX207" s="13" t="s">
        <v>78</v>
      </c>
      <c r="AY207" s="232" t="s">
        <v>145</v>
      </c>
    </row>
    <row r="208" spans="1:65" s="14" customFormat="1" ht="11.25">
      <c r="B208" s="233"/>
      <c r="C208" s="234"/>
      <c r="D208" s="216" t="s">
        <v>160</v>
      </c>
      <c r="E208" s="235" t="s">
        <v>1</v>
      </c>
      <c r="F208" s="236" t="s">
        <v>164</v>
      </c>
      <c r="G208" s="234"/>
      <c r="H208" s="237">
        <v>26.44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160</v>
      </c>
      <c r="AU208" s="243" t="s">
        <v>88</v>
      </c>
      <c r="AV208" s="14" t="s">
        <v>144</v>
      </c>
      <c r="AW208" s="14" t="s">
        <v>34</v>
      </c>
      <c r="AX208" s="14" t="s">
        <v>86</v>
      </c>
      <c r="AY208" s="243" t="s">
        <v>145</v>
      </c>
    </row>
    <row r="209" spans="1:65" s="13" customFormat="1" ht="11.25">
      <c r="B209" s="222"/>
      <c r="C209" s="223"/>
      <c r="D209" s="216" t="s">
        <v>160</v>
      </c>
      <c r="E209" s="223"/>
      <c r="F209" s="225" t="s">
        <v>1594</v>
      </c>
      <c r="G209" s="223"/>
      <c r="H209" s="226">
        <v>29.084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160</v>
      </c>
      <c r="AU209" s="232" t="s">
        <v>88</v>
      </c>
      <c r="AV209" s="13" t="s">
        <v>88</v>
      </c>
      <c r="AW209" s="13" t="s">
        <v>4</v>
      </c>
      <c r="AX209" s="13" t="s">
        <v>86</v>
      </c>
      <c r="AY209" s="232" t="s">
        <v>145</v>
      </c>
    </row>
    <row r="210" spans="1:65" s="2" customFormat="1" ht="16.5" customHeight="1">
      <c r="A210" s="34"/>
      <c r="B210" s="35"/>
      <c r="C210" s="244" t="s">
        <v>240</v>
      </c>
      <c r="D210" s="244" t="s">
        <v>237</v>
      </c>
      <c r="E210" s="245" t="s">
        <v>1595</v>
      </c>
      <c r="F210" s="246" t="s">
        <v>1596</v>
      </c>
      <c r="G210" s="247" t="s">
        <v>187</v>
      </c>
      <c r="H210" s="248">
        <v>50.38</v>
      </c>
      <c r="I210" s="249"/>
      <c r="J210" s="250">
        <f>ROUND(I210*H210,2)</f>
        <v>0</v>
      </c>
      <c r="K210" s="251"/>
      <c r="L210" s="252"/>
      <c r="M210" s="253" t="s">
        <v>1</v>
      </c>
      <c r="N210" s="254" t="s">
        <v>43</v>
      </c>
      <c r="O210" s="71"/>
      <c r="P210" s="212">
        <f>O210*H210</f>
        <v>0</v>
      </c>
      <c r="Q210" s="212">
        <v>0.13200000000000001</v>
      </c>
      <c r="R210" s="212">
        <f>Q210*H210</f>
        <v>6.6501600000000005</v>
      </c>
      <c r="S210" s="212">
        <v>0</v>
      </c>
      <c r="T210" s="21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4" t="s">
        <v>192</v>
      </c>
      <c r="AT210" s="214" t="s">
        <v>237</v>
      </c>
      <c r="AU210" s="214" t="s">
        <v>88</v>
      </c>
      <c r="AY210" s="17" t="s">
        <v>145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7" t="s">
        <v>86</v>
      </c>
      <c r="BK210" s="215">
        <f>ROUND(I210*H210,2)</f>
        <v>0</v>
      </c>
      <c r="BL210" s="17" t="s">
        <v>144</v>
      </c>
      <c r="BM210" s="214" t="s">
        <v>1597</v>
      </c>
    </row>
    <row r="211" spans="1:65" s="13" customFormat="1" ht="11.25">
      <c r="B211" s="222"/>
      <c r="C211" s="223"/>
      <c r="D211" s="216" t="s">
        <v>160</v>
      </c>
      <c r="E211" s="224" t="s">
        <v>1</v>
      </c>
      <c r="F211" s="225" t="s">
        <v>1591</v>
      </c>
      <c r="G211" s="223"/>
      <c r="H211" s="226">
        <v>43.8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160</v>
      </c>
      <c r="AU211" s="232" t="s">
        <v>88</v>
      </c>
      <c r="AV211" s="13" t="s">
        <v>88</v>
      </c>
      <c r="AW211" s="13" t="s">
        <v>34</v>
      </c>
      <c r="AX211" s="13" t="s">
        <v>78</v>
      </c>
      <c r="AY211" s="232" t="s">
        <v>145</v>
      </c>
    </row>
    <row r="212" spans="1:65" s="13" customFormat="1" ht="11.25">
      <c r="B212" s="222"/>
      <c r="C212" s="223"/>
      <c r="D212" s="216" t="s">
        <v>160</v>
      </c>
      <c r="E212" s="224" t="s">
        <v>1</v>
      </c>
      <c r="F212" s="225" t="s">
        <v>1592</v>
      </c>
      <c r="G212" s="223"/>
      <c r="H212" s="226">
        <v>2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160</v>
      </c>
      <c r="AU212" s="232" t="s">
        <v>88</v>
      </c>
      <c r="AV212" s="13" t="s">
        <v>88</v>
      </c>
      <c r="AW212" s="13" t="s">
        <v>34</v>
      </c>
      <c r="AX212" s="13" t="s">
        <v>78</v>
      </c>
      <c r="AY212" s="232" t="s">
        <v>145</v>
      </c>
    </row>
    <row r="213" spans="1:65" s="14" customFormat="1" ht="11.25">
      <c r="B213" s="233"/>
      <c r="C213" s="234"/>
      <c r="D213" s="216" t="s">
        <v>160</v>
      </c>
      <c r="E213" s="235" t="s">
        <v>1</v>
      </c>
      <c r="F213" s="236" t="s">
        <v>164</v>
      </c>
      <c r="G213" s="234"/>
      <c r="H213" s="237">
        <v>45.8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160</v>
      </c>
      <c r="AU213" s="243" t="s">
        <v>88</v>
      </c>
      <c r="AV213" s="14" t="s">
        <v>144</v>
      </c>
      <c r="AW213" s="14" t="s">
        <v>34</v>
      </c>
      <c r="AX213" s="14" t="s">
        <v>86</v>
      </c>
      <c r="AY213" s="243" t="s">
        <v>145</v>
      </c>
    </row>
    <row r="214" spans="1:65" s="13" customFormat="1" ht="11.25">
      <c r="B214" s="222"/>
      <c r="C214" s="223"/>
      <c r="D214" s="216" t="s">
        <v>160</v>
      </c>
      <c r="E214" s="223"/>
      <c r="F214" s="225" t="s">
        <v>1598</v>
      </c>
      <c r="G214" s="223"/>
      <c r="H214" s="226">
        <v>50.38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160</v>
      </c>
      <c r="AU214" s="232" t="s">
        <v>88</v>
      </c>
      <c r="AV214" s="13" t="s">
        <v>88</v>
      </c>
      <c r="AW214" s="13" t="s">
        <v>4</v>
      </c>
      <c r="AX214" s="13" t="s">
        <v>86</v>
      </c>
      <c r="AY214" s="232" t="s">
        <v>145</v>
      </c>
    </row>
    <row r="215" spans="1:65" s="2" customFormat="1" ht="16.5" customHeight="1">
      <c r="A215" s="34"/>
      <c r="B215" s="35"/>
      <c r="C215" s="244" t="s">
        <v>328</v>
      </c>
      <c r="D215" s="244" t="s">
        <v>237</v>
      </c>
      <c r="E215" s="245" t="s">
        <v>1599</v>
      </c>
      <c r="F215" s="246" t="s">
        <v>1600</v>
      </c>
      <c r="G215" s="247" t="s">
        <v>187</v>
      </c>
      <c r="H215" s="248">
        <v>43.56</v>
      </c>
      <c r="I215" s="249"/>
      <c r="J215" s="250">
        <f>ROUND(I215*H215,2)</f>
        <v>0</v>
      </c>
      <c r="K215" s="251"/>
      <c r="L215" s="252"/>
      <c r="M215" s="253" t="s">
        <v>1</v>
      </c>
      <c r="N215" s="254" t="s">
        <v>43</v>
      </c>
      <c r="O215" s="71"/>
      <c r="P215" s="212">
        <f>O215*H215</f>
        <v>0</v>
      </c>
      <c r="Q215" s="212">
        <v>0.13100000000000001</v>
      </c>
      <c r="R215" s="212">
        <f>Q215*H215</f>
        <v>5.7063600000000001</v>
      </c>
      <c r="S215" s="212">
        <v>0</v>
      </c>
      <c r="T215" s="21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4" t="s">
        <v>192</v>
      </c>
      <c r="AT215" s="214" t="s">
        <v>237</v>
      </c>
      <c r="AU215" s="214" t="s">
        <v>88</v>
      </c>
      <c r="AY215" s="17" t="s">
        <v>145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7" t="s">
        <v>86</v>
      </c>
      <c r="BK215" s="215">
        <f>ROUND(I215*H215,2)</f>
        <v>0</v>
      </c>
      <c r="BL215" s="17" t="s">
        <v>144</v>
      </c>
      <c r="BM215" s="214" t="s">
        <v>1601</v>
      </c>
    </row>
    <row r="216" spans="1:65" s="13" customFormat="1" ht="11.25">
      <c r="B216" s="222"/>
      <c r="C216" s="223"/>
      <c r="D216" s="216" t="s">
        <v>160</v>
      </c>
      <c r="E216" s="224" t="s">
        <v>1</v>
      </c>
      <c r="F216" s="225" t="s">
        <v>1486</v>
      </c>
      <c r="G216" s="223"/>
      <c r="H216" s="226">
        <v>39.6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160</v>
      </c>
      <c r="AU216" s="232" t="s">
        <v>88</v>
      </c>
      <c r="AV216" s="13" t="s">
        <v>88</v>
      </c>
      <c r="AW216" s="13" t="s">
        <v>34</v>
      </c>
      <c r="AX216" s="13" t="s">
        <v>86</v>
      </c>
      <c r="AY216" s="232" t="s">
        <v>145</v>
      </c>
    </row>
    <row r="217" spans="1:65" s="13" customFormat="1" ht="11.25">
      <c r="B217" s="222"/>
      <c r="C217" s="223"/>
      <c r="D217" s="216" t="s">
        <v>160</v>
      </c>
      <c r="E217" s="223"/>
      <c r="F217" s="225" t="s">
        <v>1602</v>
      </c>
      <c r="G217" s="223"/>
      <c r="H217" s="226">
        <v>43.56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160</v>
      </c>
      <c r="AU217" s="232" t="s">
        <v>88</v>
      </c>
      <c r="AV217" s="13" t="s">
        <v>88</v>
      </c>
      <c r="AW217" s="13" t="s">
        <v>4</v>
      </c>
      <c r="AX217" s="13" t="s">
        <v>86</v>
      </c>
      <c r="AY217" s="232" t="s">
        <v>145</v>
      </c>
    </row>
    <row r="218" spans="1:65" s="2" customFormat="1" ht="21.75" customHeight="1">
      <c r="A218" s="34"/>
      <c r="B218" s="35"/>
      <c r="C218" s="202" t="s">
        <v>335</v>
      </c>
      <c r="D218" s="202" t="s">
        <v>146</v>
      </c>
      <c r="E218" s="203" t="s">
        <v>1603</v>
      </c>
      <c r="F218" s="204" t="s">
        <v>1604</v>
      </c>
      <c r="G218" s="205" t="s">
        <v>251</v>
      </c>
      <c r="H218" s="206">
        <v>136</v>
      </c>
      <c r="I218" s="207"/>
      <c r="J218" s="208">
        <f>ROUND(I218*H218,2)</f>
        <v>0</v>
      </c>
      <c r="K218" s="209"/>
      <c r="L218" s="39"/>
      <c r="M218" s="210" t="s">
        <v>1</v>
      </c>
      <c r="N218" s="211" t="s">
        <v>43</v>
      </c>
      <c r="O218" s="71"/>
      <c r="P218" s="212">
        <f>O218*H218</f>
        <v>0</v>
      </c>
      <c r="Q218" s="212">
        <v>0.1295</v>
      </c>
      <c r="R218" s="212">
        <f>Q218*H218</f>
        <v>17.612000000000002</v>
      </c>
      <c r="S218" s="212">
        <v>0</v>
      </c>
      <c r="T218" s="21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4" t="s">
        <v>144</v>
      </c>
      <c r="AT218" s="214" t="s">
        <v>146</v>
      </c>
      <c r="AU218" s="214" t="s">
        <v>88</v>
      </c>
      <c r="AY218" s="17" t="s">
        <v>145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7" t="s">
        <v>86</v>
      </c>
      <c r="BK218" s="215">
        <f>ROUND(I218*H218,2)</f>
        <v>0</v>
      </c>
      <c r="BL218" s="17" t="s">
        <v>144</v>
      </c>
      <c r="BM218" s="214" t="s">
        <v>1605</v>
      </c>
    </row>
    <row r="219" spans="1:65" s="13" customFormat="1" ht="11.25">
      <c r="B219" s="222"/>
      <c r="C219" s="223"/>
      <c r="D219" s="216" t="s">
        <v>160</v>
      </c>
      <c r="E219" s="224" t="s">
        <v>1</v>
      </c>
      <c r="F219" s="225" t="s">
        <v>1606</v>
      </c>
      <c r="G219" s="223"/>
      <c r="H219" s="226">
        <v>87.6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160</v>
      </c>
      <c r="AU219" s="232" t="s">
        <v>88</v>
      </c>
      <c r="AV219" s="13" t="s">
        <v>88</v>
      </c>
      <c r="AW219" s="13" t="s">
        <v>34</v>
      </c>
      <c r="AX219" s="13" t="s">
        <v>78</v>
      </c>
      <c r="AY219" s="232" t="s">
        <v>145</v>
      </c>
    </row>
    <row r="220" spans="1:65" s="13" customFormat="1" ht="11.25">
      <c r="B220" s="222"/>
      <c r="C220" s="223"/>
      <c r="D220" s="216" t="s">
        <v>160</v>
      </c>
      <c r="E220" s="224" t="s">
        <v>1</v>
      </c>
      <c r="F220" s="225" t="s">
        <v>1607</v>
      </c>
      <c r="G220" s="223"/>
      <c r="H220" s="226">
        <v>14.6</v>
      </c>
      <c r="I220" s="227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160</v>
      </c>
      <c r="AU220" s="232" t="s">
        <v>88</v>
      </c>
      <c r="AV220" s="13" t="s">
        <v>88</v>
      </c>
      <c r="AW220" s="13" t="s">
        <v>34</v>
      </c>
      <c r="AX220" s="13" t="s">
        <v>78</v>
      </c>
      <c r="AY220" s="232" t="s">
        <v>145</v>
      </c>
    </row>
    <row r="221" spans="1:65" s="13" customFormat="1" ht="11.25">
      <c r="B221" s="222"/>
      <c r="C221" s="223"/>
      <c r="D221" s="216" t="s">
        <v>160</v>
      </c>
      <c r="E221" s="224" t="s">
        <v>1</v>
      </c>
      <c r="F221" s="225" t="s">
        <v>1608</v>
      </c>
      <c r="G221" s="223"/>
      <c r="H221" s="226">
        <v>19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160</v>
      </c>
      <c r="AU221" s="232" t="s">
        <v>88</v>
      </c>
      <c r="AV221" s="13" t="s">
        <v>88</v>
      </c>
      <c r="AW221" s="13" t="s">
        <v>34</v>
      </c>
      <c r="AX221" s="13" t="s">
        <v>78</v>
      </c>
      <c r="AY221" s="232" t="s">
        <v>145</v>
      </c>
    </row>
    <row r="222" spans="1:65" s="13" customFormat="1" ht="11.25">
      <c r="B222" s="222"/>
      <c r="C222" s="223"/>
      <c r="D222" s="216" t="s">
        <v>160</v>
      </c>
      <c r="E222" s="224" t="s">
        <v>1</v>
      </c>
      <c r="F222" s="225" t="s">
        <v>1609</v>
      </c>
      <c r="G222" s="223"/>
      <c r="H222" s="226">
        <v>9.8000000000000007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160</v>
      </c>
      <c r="AU222" s="232" t="s">
        <v>88</v>
      </c>
      <c r="AV222" s="13" t="s">
        <v>88</v>
      </c>
      <c r="AW222" s="13" t="s">
        <v>34</v>
      </c>
      <c r="AX222" s="13" t="s">
        <v>78</v>
      </c>
      <c r="AY222" s="232" t="s">
        <v>145</v>
      </c>
    </row>
    <row r="223" spans="1:65" s="13" customFormat="1" ht="11.25">
      <c r="B223" s="222"/>
      <c r="C223" s="223"/>
      <c r="D223" s="216" t="s">
        <v>160</v>
      </c>
      <c r="E223" s="224" t="s">
        <v>1</v>
      </c>
      <c r="F223" s="225" t="s">
        <v>1610</v>
      </c>
      <c r="G223" s="223"/>
      <c r="H223" s="226">
        <v>5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160</v>
      </c>
      <c r="AU223" s="232" t="s">
        <v>88</v>
      </c>
      <c r="AV223" s="13" t="s">
        <v>88</v>
      </c>
      <c r="AW223" s="13" t="s">
        <v>34</v>
      </c>
      <c r="AX223" s="13" t="s">
        <v>78</v>
      </c>
      <c r="AY223" s="232" t="s">
        <v>145</v>
      </c>
    </row>
    <row r="224" spans="1:65" s="14" customFormat="1" ht="11.25">
      <c r="B224" s="233"/>
      <c r="C224" s="234"/>
      <c r="D224" s="216" t="s">
        <v>160</v>
      </c>
      <c r="E224" s="235" t="s">
        <v>1</v>
      </c>
      <c r="F224" s="236" t="s">
        <v>164</v>
      </c>
      <c r="G224" s="234"/>
      <c r="H224" s="237">
        <v>136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160</v>
      </c>
      <c r="AU224" s="243" t="s">
        <v>88</v>
      </c>
      <c r="AV224" s="14" t="s">
        <v>144</v>
      </c>
      <c r="AW224" s="14" t="s">
        <v>34</v>
      </c>
      <c r="AX224" s="14" t="s">
        <v>86</v>
      </c>
      <c r="AY224" s="243" t="s">
        <v>145</v>
      </c>
    </row>
    <row r="225" spans="1:65" s="2" customFormat="1" ht="16.5" customHeight="1">
      <c r="A225" s="34"/>
      <c r="B225" s="35"/>
      <c r="C225" s="244" t="s">
        <v>339</v>
      </c>
      <c r="D225" s="244" t="s">
        <v>237</v>
      </c>
      <c r="E225" s="245" t="s">
        <v>1611</v>
      </c>
      <c r="F225" s="246" t="s">
        <v>1612</v>
      </c>
      <c r="G225" s="247" t="s">
        <v>251</v>
      </c>
      <c r="H225" s="248">
        <v>53.24</v>
      </c>
      <c r="I225" s="249"/>
      <c r="J225" s="250">
        <f>ROUND(I225*H225,2)</f>
        <v>0</v>
      </c>
      <c r="K225" s="251"/>
      <c r="L225" s="252"/>
      <c r="M225" s="253" t="s">
        <v>1</v>
      </c>
      <c r="N225" s="254" t="s">
        <v>43</v>
      </c>
      <c r="O225" s="71"/>
      <c r="P225" s="212">
        <f>O225*H225</f>
        <v>0</v>
      </c>
      <c r="Q225" s="212">
        <v>5.6120000000000003E-2</v>
      </c>
      <c r="R225" s="212">
        <f>Q225*H225</f>
        <v>2.9878288000000004</v>
      </c>
      <c r="S225" s="212">
        <v>0</v>
      </c>
      <c r="T225" s="21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4" t="s">
        <v>192</v>
      </c>
      <c r="AT225" s="214" t="s">
        <v>237</v>
      </c>
      <c r="AU225" s="214" t="s">
        <v>88</v>
      </c>
      <c r="AY225" s="17" t="s">
        <v>145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7" t="s">
        <v>86</v>
      </c>
      <c r="BK225" s="215">
        <f>ROUND(I225*H225,2)</f>
        <v>0</v>
      </c>
      <c r="BL225" s="17" t="s">
        <v>144</v>
      </c>
      <c r="BM225" s="214" t="s">
        <v>1613</v>
      </c>
    </row>
    <row r="226" spans="1:65" s="13" customFormat="1" ht="11.25">
      <c r="B226" s="222"/>
      <c r="C226" s="223"/>
      <c r="D226" s="216" t="s">
        <v>160</v>
      </c>
      <c r="E226" s="224" t="s">
        <v>1</v>
      </c>
      <c r="F226" s="225" t="s">
        <v>1607</v>
      </c>
      <c r="G226" s="223"/>
      <c r="H226" s="226">
        <v>14.6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160</v>
      </c>
      <c r="AU226" s="232" t="s">
        <v>88</v>
      </c>
      <c r="AV226" s="13" t="s">
        <v>88</v>
      </c>
      <c r="AW226" s="13" t="s">
        <v>34</v>
      </c>
      <c r="AX226" s="13" t="s">
        <v>78</v>
      </c>
      <c r="AY226" s="232" t="s">
        <v>145</v>
      </c>
    </row>
    <row r="227" spans="1:65" s="13" customFormat="1" ht="11.25">
      <c r="B227" s="222"/>
      <c r="C227" s="223"/>
      <c r="D227" s="216" t="s">
        <v>160</v>
      </c>
      <c r="E227" s="224" t="s">
        <v>1</v>
      </c>
      <c r="F227" s="225" t="s">
        <v>1608</v>
      </c>
      <c r="G227" s="223"/>
      <c r="H227" s="226">
        <v>19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160</v>
      </c>
      <c r="AU227" s="232" t="s">
        <v>88</v>
      </c>
      <c r="AV227" s="13" t="s">
        <v>88</v>
      </c>
      <c r="AW227" s="13" t="s">
        <v>34</v>
      </c>
      <c r="AX227" s="13" t="s">
        <v>78</v>
      </c>
      <c r="AY227" s="232" t="s">
        <v>145</v>
      </c>
    </row>
    <row r="228" spans="1:65" s="13" customFormat="1" ht="11.25">
      <c r="B228" s="222"/>
      <c r="C228" s="223"/>
      <c r="D228" s="216" t="s">
        <v>160</v>
      </c>
      <c r="E228" s="224" t="s">
        <v>1</v>
      </c>
      <c r="F228" s="225" t="s">
        <v>1609</v>
      </c>
      <c r="G228" s="223"/>
      <c r="H228" s="226">
        <v>9.8000000000000007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160</v>
      </c>
      <c r="AU228" s="232" t="s">
        <v>88</v>
      </c>
      <c r="AV228" s="13" t="s">
        <v>88</v>
      </c>
      <c r="AW228" s="13" t="s">
        <v>34</v>
      </c>
      <c r="AX228" s="13" t="s">
        <v>78</v>
      </c>
      <c r="AY228" s="232" t="s">
        <v>145</v>
      </c>
    </row>
    <row r="229" spans="1:65" s="13" customFormat="1" ht="11.25">
      <c r="B229" s="222"/>
      <c r="C229" s="223"/>
      <c r="D229" s="216" t="s">
        <v>160</v>
      </c>
      <c r="E229" s="224" t="s">
        <v>1</v>
      </c>
      <c r="F229" s="225" t="s">
        <v>1610</v>
      </c>
      <c r="G229" s="223"/>
      <c r="H229" s="226">
        <v>5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160</v>
      </c>
      <c r="AU229" s="232" t="s">
        <v>88</v>
      </c>
      <c r="AV229" s="13" t="s">
        <v>88</v>
      </c>
      <c r="AW229" s="13" t="s">
        <v>34</v>
      </c>
      <c r="AX229" s="13" t="s">
        <v>78</v>
      </c>
      <c r="AY229" s="232" t="s">
        <v>145</v>
      </c>
    </row>
    <row r="230" spans="1:65" s="14" customFormat="1" ht="11.25">
      <c r="B230" s="233"/>
      <c r="C230" s="234"/>
      <c r="D230" s="216" t="s">
        <v>160</v>
      </c>
      <c r="E230" s="235" t="s">
        <v>1</v>
      </c>
      <c r="F230" s="236" t="s">
        <v>164</v>
      </c>
      <c r="G230" s="234"/>
      <c r="H230" s="237">
        <v>48.400000000000006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160</v>
      </c>
      <c r="AU230" s="243" t="s">
        <v>88</v>
      </c>
      <c r="AV230" s="14" t="s">
        <v>144</v>
      </c>
      <c r="AW230" s="14" t="s">
        <v>34</v>
      </c>
      <c r="AX230" s="14" t="s">
        <v>86</v>
      </c>
      <c r="AY230" s="243" t="s">
        <v>145</v>
      </c>
    </row>
    <row r="231" spans="1:65" s="13" customFormat="1" ht="11.25">
      <c r="B231" s="222"/>
      <c r="C231" s="223"/>
      <c r="D231" s="216" t="s">
        <v>160</v>
      </c>
      <c r="E231" s="223"/>
      <c r="F231" s="225" t="s">
        <v>1614</v>
      </c>
      <c r="G231" s="223"/>
      <c r="H231" s="226">
        <v>53.24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160</v>
      </c>
      <c r="AU231" s="232" t="s">
        <v>88</v>
      </c>
      <c r="AV231" s="13" t="s">
        <v>88</v>
      </c>
      <c r="AW231" s="13" t="s">
        <v>4</v>
      </c>
      <c r="AX231" s="13" t="s">
        <v>86</v>
      </c>
      <c r="AY231" s="232" t="s">
        <v>145</v>
      </c>
    </row>
    <row r="232" spans="1:65" s="2" customFormat="1" ht="16.5" customHeight="1">
      <c r="A232" s="34"/>
      <c r="B232" s="35"/>
      <c r="C232" s="244" t="s">
        <v>344</v>
      </c>
      <c r="D232" s="244" t="s">
        <v>237</v>
      </c>
      <c r="E232" s="245" t="s">
        <v>1615</v>
      </c>
      <c r="F232" s="246" t="s">
        <v>1616</v>
      </c>
      <c r="G232" s="247" t="s">
        <v>251</v>
      </c>
      <c r="H232" s="248">
        <v>96.36</v>
      </c>
      <c r="I232" s="249"/>
      <c r="J232" s="250">
        <f>ROUND(I232*H232,2)</f>
        <v>0</v>
      </c>
      <c r="K232" s="251"/>
      <c r="L232" s="252"/>
      <c r="M232" s="253" t="s">
        <v>1</v>
      </c>
      <c r="N232" s="254" t="s">
        <v>43</v>
      </c>
      <c r="O232" s="71"/>
      <c r="P232" s="212">
        <f>O232*H232</f>
        <v>0</v>
      </c>
      <c r="Q232" s="212">
        <v>2.1999999999999999E-2</v>
      </c>
      <c r="R232" s="212">
        <f>Q232*H232</f>
        <v>2.11992</v>
      </c>
      <c r="S232" s="212">
        <v>0</v>
      </c>
      <c r="T232" s="21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4" t="s">
        <v>192</v>
      </c>
      <c r="AT232" s="214" t="s">
        <v>237</v>
      </c>
      <c r="AU232" s="214" t="s">
        <v>88</v>
      </c>
      <c r="AY232" s="17" t="s">
        <v>145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7" t="s">
        <v>86</v>
      </c>
      <c r="BK232" s="215">
        <f>ROUND(I232*H232,2)</f>
        <v>0</v>
      </c>
      <c r="BL232" s="17" t="s">
        <v>144</v>
      </c>
      <c r="BM232" s="214" t="s">
        <v>1617</v>
      </c>
    </row>
    <row r="233" spans="1:65" s="13" customFormat="1" ht="11.25">
      <c r="B233" s="222"/>
      <c r="C233" s="223"/>
      <c r="D233" s="216" t="s">
        <v>160</v>
      </c>
      <c r="E233" s="224" t="s">
        <v>1</v>
      </c>
      <c r="F233" s="225" t="s">
        <v>1606</v>
      </c>
      <c r="G233" s="223"/>
      <c r="H233" s="226">
        <v>87.6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160</v>
      </c>
      <c r="AU233" s="232" t="s">
        <v>88</v>
      </c>
      <c r="AV233" s="13" t="s">
        <v>88</v>
      </c>
      <c r="AW233" s="13" t="s">
        <v>34</v>
      </c>
      <c r="AX233" s="13" t="s">
        <v>86</v>
      </c>
      <c r="AY233" s="232" t="s">
        <v>145</v>
      </c>
    </row>
    <row r="234" spans="1:65" s="13" customFormat="1" ht="11.25">
      <c r="B234" s="222"/>
      <c r="C234" s="223"/>
      <c r="D234" s="216" t="s">
        <v>160</v>
      </c>
      <c r="E234" s="223"/>
      <c r="F234" s="225" t="s">
        <v>1618</v>
      </c>
      <c r="G234" s="223"/>
      <c r="H234" s="226">
        <v>96.36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160</v>
      </c>
      <c r="AU234" s="232" t="s">
        <v>88</v>
      </c>
      <c r="AV234" s="13" t="s">
        <v>88</v>
      </c>
      <c r="AW234" s="13" t="s">
        <v>4</v>
      </c>
      <c r="AX234" s="13" t="s">
        <v>86</v>
      </c>
      <c r="AY234" s="232" t="s">
        <v>145</v>
      </c>
    </row>
    <row r="235" spans="1:65" s="2" customFormat="1" ht="21.75" customHeight="1">
      <c r="A235" s="34"/>
      <c r="B235" s="35"/>
      <c r="C235" s="202" t="s">
        <v>351</v>
      </c>
      <c r="D235" s="202" t="s">
        <v>146</v>
      </c>
      <c r="E235" s="203" t="s">
        <v>662</v>
      </c>
      <c r="F235" s="204" t="s">
        <v>1619</v>
      </c>
      <c r="G235" s="205" t="s">
        <v>251</v>
      </c>
      <c r="H235" s="206">
        <v>43.5</v>
      </c>
      <c r="I235" s="207"/>
      <c r="J235" s="208">
        <f>ROUND(I235*H235,2)</f>
        <v>0</v>
      </c>
      <c r="K235" s="209"/>
      <c r="L235" s="39"/>
      <c r="M235" s="210" t="s">
        <v>1</v>
      </c>
      <c r="N235" s="211" t="s">
        <v>43</v>
      </c>
      <c r="O235" s="71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4" t="s">
        <v>144</v>
      </c>
      <c r="AT235" s="214" t="s">
        <v>146</v>
      </c>
      <c r="AU235" s="214" t="s">
        <v>88</v>
      </c>
      <c r="AY235" s="17" t="s">
        <v>145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7" t="s">
        <v>86</v>
      </c>
      <c r="BK235" s="215">
        <f>ROUND(I235*H235,2)</f>
        <v>0</v>
      </c>
      <c r="BL235" s="17" t="s">
        <v>144</v>
      </c>
      <c r="BM235" s="214" t="s">
        <v>1620</v>
      </c>
    </row>
    <row r="236" spans="1:65" s="13" customFormat="1" ht="11.25">
      <c r="B236" s="222"/>
      <c r="C236" s="223"/>
      <c r="D236" s="216" t="s">
        <v>160</v>
      </c>
      <c r="E236" s="224" t="s">
        <v>1</v>
      </c>
      <c r="F236" s="225" t="s">
        <v>1621</v>
      </c>
      <c r="G236" s="223"/>
      <c r="H236" s="226">
        <v>15</v>
      </c>
      <c r="I236" s="227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160</v>
      </c>
      <c r="AU236" s="232" t="s">
        <v>88</v>
      </c>
      <c r="AV236" s="13" t="s">
        <v>88</v>
      </c>
      <c r="AW236" s="13" t="s">
        <v>34</v>
      </c>
      <c r="AX236" s="13" t="s">
        <v>78</v>
      </c>
      <c r="AY236" s="232" t="s">
        <v>145</v>
      </c>
    </row>
    <row r="237" spans="1:65" s="13" customFormat="1" ht="11.25">
      <c r="B237" s="222"/>
      <c r="C237" s="223"/>
      <c r="D237" s="216" t="s">
        <v>160</v>
      </c>
      <c r="E237" s="224" t="s">
        <v>1</v>
      </c>
      <c r="F237" s="225" t="s">
        <v>1622</v>
      </c>
      <c r="G237" s="223"/>
      <c r="H237" s="226">
        <v>4.5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160</v>
      </c>
      <c r="AU237" s="232" t="s">
        <v>88</v>
      </c>
      <c r="AV237" s="13" t="s">
        <v>88</v>
      </c>
      <c r="AW237" s="13" t="s">
        <v>34</v>
      </c>
      <c r="AX237" s="13" t="s">
        <v>78</v>
      </c>
      <c r="AY237" s="232" t="s">
        <v>145</v>
      </c>
    </row>
    <row r="238" spans="1:65" s="13" customFormat="1" ht="11.25">
      <c r="B238" s="222"/>
      <c r="C238" s="223"/>
      <c r="D238" s="216" t="s">
        <v>160</v>
      </c>
      <c r="E238" s="224" t="s">
        <v>1</v>
      </c>
      <c r="F238" s="225" t="s">
        <v>1623</v>
      </c>
      <c r="G238" s="223"/>
      <c r="H238" s="226">
        <v>19</v>
      </c>
      <c r="I238" s="227"/>
      <c r="J238" s="223"/>
      <c r="K238" s="223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160</v>
      </c>
      <c r="AU238" s="232" t="s">
        <v>88</v>
      </c>
      <c r="AV238" s="13" t="s">
        <v>88</v>
      </c>
      <c r="AW238" s="13" t="s">
        <v>34</v>
      </c>
      <c r="AX238" s="13" t="s">
        <v>78</v>
      </c>
      <c r="AY238" s="232" t="s">
        <v>145</v>
      </c>
    </row>
    <row r="239" spans="1:65" s="13" customFormat="1" ht="11.25">
      <c r="B239" s="222"/>
      <c r="C239" s="223"/>
      <c r="D239" s="216" t="s">
        <v>160</v>
      </c>
      <c r="E239" s="224" t="s">
        <v>1</v>
      </c>
      <c r="F239" s="225" t="s">
        <v>1624</v>
      </c>
      <c r="G239" s="223"/>
      <c r="H239" s="226">
        <v>5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160</v>
      </c>
      <c r="AU239" s="232" t="s">
        <v>88</v>
      </c>
      <c r="AV239" s="13" t="s">
        <v>88</v>
      </c>
      <c r="AW239" s="13" t="s">
        <v>34</v>
      </c>
      <c r="AX239" s="13" t="s">
        <v>78</v>
      </c>
      <c r="AY239" s="232" t="s">
        <v>145</v>
      </c>
    </row>
    <row r="240" spans="1:65" s="14" customFormat="1" ht="11.25">
      <c r="B240" s="233"/>
      <c r="C240" s="234"/>
      <c r="D240" s="216" t="s">
        <v>160</v>
      </c>
      <c r="E240" s="235" t="s">
        <v>1</v>
      </c>
      <c r="F240" s="236" t="s">
        <v>164</v>
      </c>
      <c r="G240" s="234"/>
      <c r="H240" s="237">
        <v>43.5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160</v>
      </c>
      <c r="AU240" s="243" t="s">
        <v>88</v>
      </c>
      <c r="AV240" s="14" t="s">
        <v>144</v>
      </c>
      <c r="AW240" s="14" t="s">
        <v>34</v>
      </c>
      <c r="AX240" s="14" t="s">
        <v>86</v>
      </c>
      <c r="AY240" s="243" t="s">
        <v>145</v>
      </c>
    </row>
    <row r="241" spans="1:65" s="12" customFormat="1" ht="22.9" customHeight="1">
      <c r="B241" s="188"/>
      <c r="C241" s="189"/>
      <c r="D241" s="190" t="s">
        <v>77</v>
      </c>
      <c r="E241" s="220" t="s">
        <v>192</v>
      </c>
      <c r="F241" s="220" t="s">
        <v>630</v>
      </c>
      <c r="G241" s="189"/>
      <c r="H241" s="189"/>
      <c r="I241" s="192"/>
      <c r="J241" s="221">
        <f>BK241</f>
        <v>0</v>
      </c>
      <c r="K241" s="189"/>
      <c r="L241" s="194"/>
      <c r="M241" s="195"/>
      <c r="N241" s="196"/>
      <c r="O241" s="196"/>
      <c r="P241" s="197">
        <f>SUM(P242:P246)</f>
        <v>0</v>
      </c>
      <c r="Q241" s="196"/>
      <c r="R241" s="197">
        <f>SUM(R242:R246)</f>
        <v>0</v>
      </c>
      <c r="S241" s="196"/>
      <c r="T241" s="198">
        <f>SUM(T242:T246)</f>
        <v>0</v>
      </c>
      <c r="AR241" s="199" t="s">
        <v>86</v>
      </c>
      <c r="AT241" s="200" t="s">
        <v>77</v>
      </c>
      <c r="AU241" s="200" t="s">
        <v>86</v>
      </c>
      <c r="AY241" s="199" t="s">
        <v>145</v>
      </c>
      <c r="BK241" s="201">
        <f>SUM(BK242:BK246)</f>
        <v>0</v>
      </c>
    </row>
    <row r="242" spans="1:65" s="2" customFormat="1" ht="44.25" customHeight="1">
      <c r="A242" s="34"/>
      <c r="B242" s="35"/>
      <c r="C242" s="202" t="s">
        <v>355</v>
      </c>
      <c r="D242" s="202" t="s">
        <v>146</v>
      </c>
      <c r="E242" s="203" t="s">
        <v>1625</v>
      </c>
      <c r="F242" s="204" t="s">
        <v>1626</v>
      </c>
      <c r="G242" s="205" t="s">
        <v>251</v>
      </c>
      <c r="H242" s="206">
        <v>97</v>
      </c>
      <c r="I242" s="207"/>
      <c r="J242" s="208">
        <f>ROUND(I242*H242,2)</f>
        <v>0</v>
      </c>
      <c r="K242" s="209"/>
      <c r="L242" s="39"/>
      <c r="M242" s="210" t="s">
        <v>1</v>
      </c>
      <c r="N242" s="211" t="s">
        <v>43</v>
      </c>
      <c r="O242" s="71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4" t="s">
        <v>144</v>
      </c>
      <c r="AT242" s="214" t="s">
        <v>146</v>
      </c>
      <c r="AU242" s="214" t="s">
        <v>88</v>
      </c>
      <c r="AY242" s="17" t="s">
        <v>145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7" t="s">
        <v>86</v>
      </c>
      <c r="BK242" s="215">
        <f>ROUND(I242*H242,2)</f>
        <v>0</v>
      </c>
      <c r="BL242" s="17" t="s">
        <v>144</v>
      </c>
      <c r="BM242" s="214" t="s">
        <v>1627</v>
      </c>
    </row>
    <row r="243" spans="1:65" s="13" customFormat="1" ht="11.25">
      <c r="B243" s="222"/>
      <c r="C243" s="223"/>
      <c r="D243" s="216" t="s">
        <v>160</v>
      </c>
      <c r="E243" s="224" t="s">
        <v>1</v>
      </c>
      <c r="F243" s="225" t="s">
        <v>1628</v>
      </c>
      <c r="G243" s="223"/>
      <c r="H243" s="226">
        <v>45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160</v>
      </c>
      <c r="AU243" s="232" t="s">
        <v>88</v>
      </c>
      <c r="AV243" s="13" t="s">
        <v>88</v>
      </c>
      <c r="AW243" s="13" t="s">
        <v>34</v>
      </c>
      <c r="AX243" s="13" t="s">
        <v>78</v>
      </c>
      <c r="AY243" s="232" t="s">
        <v>145</v>
      </c>
    </row>
    <row r="244" spans="1:65" s="13" customFormat="1" ht="11.25">
      <c r="B244" s="222"/>
      <c r="C244" s="223"/>
      <c r="D244" s="216" t="s">
        <v>160</v>
      </c>
      <c r="E244" s="224" t="s">
        <v>1</v>
      </c>
      <c r="F244" s="225" t="s">
        <v>1629</v>
      </c>
      <c r="G244" s="223"/>
      <c r="H244" s="226">
        <v>20</v>
      </c>
      <c r="I244" s="227"/>
      <c r="J244" s="223"/>
      <c r="K244" s="223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160</v>
      </c>
      <c r="AU244" s="232" t="s">
        <v>88</v>
      </c>
      <c r="AV244" s="13" t="s">
        <v>88</v>
      </c>
      <c r="AW244" s="13" t="s">
        <v>34</v>
      </c>
      <c r="AX244" s="13" t="s">
        <v>78</v>
      </c>
      <c r="AY244" s="232" t="s">
        <v>145</v>
      </c>
    </row>
    <row r="245" spans="1:65" s="13" customFormat="1" ht="11.25">
      <c r="B245" s="222"/>
      <c r="C245" s="223"/>
      <c r="D245" s="216" t="s">
        <v>160</v>
      </c>
      <c r="E245" s="224" t="s">
        <v>1</v>
      </c>
      <c r="F245" s="225" t="s">
        <v>1630</v>
      </c>
      <c r="G245" s="223"/>
      <c r="H245" s="226">
        <v>32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160</v>
      </c>
      <c r="AU245" s="232" t="s">
        <v>88</v>
      </c>
      <c r="AV245" s="13" t="s">
        <v>88</v>
      </c>
      <c r="AW245" s="13" t="s">
        <v>34</v>
      </c>
      <c r="AX245" s="13" t="s">
        <v>78</v>
      </c>
      <c r="AY245" s="232" t="s">
        <v>145</v>
      </c>
    </row>
    <row r="246" spans="1:65" s="14" customFormat="1" ht="11.25">
      <c r="B246" s="233"/>
      <c r="C246" s="234"/>
      <c r="D246" s="216" t="s">
        <v>160</v>
      </c>
      <c r="E246" s="235" t="s">
        <v>1</v>
      </c>
      <c r="F246" s="236" t="s">
        <v>164</v>
      </c>
      <c r="G246" s="234"/>
      <c r="H246" s="237">
        <v>97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160</v>
      </c>
      <c r="AU246" s="243" t="s">
        <v>88</v>
      </c>
      <c r="AV246" s="14" t="s">
        <v>144</v>
      </c>
      <c r="AW246" s="14" t="s">
        <v>34</v>
      </c>
      <c r="AX246" s="14" t="s">
        <v>86</v>
      </c>
      <c r="AY246" s="243" t="s">
        <v>145</v>
      </c>
    </row>
    <row r="247" spans="1:65" s="12" customFormat="1" ht="22.9" customHeight="1">
      <c r="B247" s="188"/>
      <c r="C247" s="189"/>
      <c r="D247" s="190" t="s">
        <v>77</v>
      </c>
      <c r="E247" s="220" t="s">
        <v>169</v>
      </c>
      <c r="F247" s="220" t="s">
        <v>170</v>
      </c>
      <c r="G247" s="189"/>
      <c r="H247" s="189"/>
      <c r="I247" s="192"/>
      <c r="J247" s="221">
        <f>BK247</f>
        <v>0</v>
      </c>
      <c r="K247" s="189"/>
      <c r="L247" s="194"/>
      <c r="M247" s="195"/>
      <c r="N247" s="196"/>
      <c r="O247" s="196"/>
      <c r="P247" s="197">
        <f>SUM(P248:P256)</f>
        <v>0</v>
      </c>
      <c r="Q247" s="196"/>
      <c r="R247" s="197">
        <f>SUM(R248:R256)</f>
        <v>0</v>
      </c>
      <c r="S247" s="196"/>
      <c r="T247" s="198">
        <f>SUM(T248:T256)</f>
        <v>63.141200000000005</v>
      </c>
      <c r="AR247" s="199" t="s">
        <v>86</v>
      </c>
      <c r="AT247" s="200" t="s">
        <v>77</v>
      </c>
      <c r="AU247" s="200" t="s">
        <v>86</v>
      </c>
      <c r="AY247" s="199" t="s">
        <v>145</v>
      </c>
      <c r="BK247" s="201">
        <f>SUM(BK248:BK256)</f>
        <v>0</v>
      </c>
    </row>
    <row r="248" spans="1:65" s="2" customFormat="1" ht="33" customHeight="1">
      <c r="A248" s="34"/>
      <c r="B248" s="35"/>
      <c r="C248" s="202" t="s">
        <v>360</v>
      </c>
      <c r="D248" s="202" t="s">
        <v>146</v>
      </c>
      <c r="E248" s="203" t="s">
        <v>1095</v>
      </c>
      <c r="F248" s="204" t="s">
        <v>1631</v>
      </c>
      <c r="G248" s="205" t="s">
        <v>173</v>
      </c>
      <c r="H248" s="206">
        <v>1</v>
      </c>
      <c r="I248" s="207"/>
      <c r="J248" s="208">
        <f>ROUND(I248*H248,2)</f>
        <v>0</v>
      </c>
      <c r="K248" s="209"/>
      <c r="L248" s="39"/>
      <c r="M248" s="210" t="s">
        <v>1</v>
      </c>
      <c r="N248" s="211" t="s">
        <v>43</v>
      </c>
      <c r="O248" s="71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4" t="s">
        <v>144</v>
      </c>
      <c r="AT248" s="214" t="s">
        <v>146</v>
      </c>
      <c r="AU248" s="214" t="s">
        <v>88</v>
      </c>
      <c r="AY248" s="17" t="s">
        <v>145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7" t="s">
        <v>86</v>
      </c>
      <c r="BK248" s="215">
        <f>ROUND(I248*H248,2)</f>
        <v>0</v>
      </c>
      <c r="BL248" s="17" t="s">
        <v>144</v>
      </c>
      <c r="BM248" s="214" t="s">
        <v>1632</v>
      </c>
    </row>
    <row r="249" spans="1:65" s="2" customFormat="1" ht="21.75" customHeight="1">
      <c r="A249" s="34"/>
      <c r="B249" s="35"/>
      <c r="C249" s="202" t="s">
        <v>365</v>
      </c>
      <c r="D249" s="202" t="s">
        <v>146</v>
      </c>
      <c r="E249" s="203" t="s">
        <v>1633</v>
      </c>
      <c r="F249" s="204" t="s">
        <v>1634</v>
      </c>
      <c r="G249" s="205" t="s">
        <v>1395</v>
      </c>
      <c r="H249" s="206">
        <v>1</v>
      </c>
      <c r="I249" s="207"/>
      <c r="J249" s="208">
        <f>ROUND(I249*H249,2)</f>
        <v>0</v>
      </c>
      <c r="K249" s="209"/>
      <c r="L249" s="39"/>
      <c r="M249" s="210" t="s">
        <v>1</v>
      </c>
      <c r="N249" s="211" t="s">
        <v>43</v>
      </c>
      <c r="O249" s="71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4" t="s">
        <v>232</v>
      </c>
      <c r="AT249" s="214" t="s">
        <v>146</v>
      </c>
      <c r="AU249" s="214" t="s">
        <v>88</v>
      </c>
      <c r="AY249" s="17" t="s">
        <v>145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7" t="s">
        <v>86</v>
      </c>
      <c r="BK249" s="215">
        <f>ROUND(I249*H249,2)</f>
        <v>0</v>
      </c>
      <c r="BL249" s="17" t="s">
        <v>232</v>
      </c>
      <c r="BM249" s="214" t="s">
        <v>1635</v>
      </c>
    </row>
    <row r="250" spans="1:65" s="2" customFormat="1" ht="19.5">
      <c r="A250" s="34"/>
      <c r="B250" s="35"/>
      <c r="C250" s="36"/>
      <c r="D250" s="216" t="s">
        <v>150</v>
      </c>
      <c r="E250" s="36"/>
      <c r="F250" s="217" t="s">
        <v>1636</v>
      </c>
      <c r="G250" s="36"/>
      <c r="H250" s="36"/>
      <c r="I250" s="115"/>
      <c r="J250" s="36"/>
      <c r="K250" s="36"/>
      <c r="L250" s="39"/>
      <c r="M250" s="218"/>
      <c r="N250" s="219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150</v>
      </c>
      <c r="AU250" s="17" t="s">
        <v>88</v>
      </c>
    </row>
    <row r="251" spans="1:65" s="2" customFormat="1" ht="16.5" customHeight="1">
      <c r="A251" s="34"/>
      <c r="B251" s="35"/>
      <c r="C251" s="202" t="s">
        <v>370</v>
      </c>
      <c r="D251" s="202" t="s">
        <v>146</v>
      </c>
      <c r="E251" s="203" t="s">
        <v>1637</v>
      </c>
      <c r="F251" s="204" t="s">
        <v>1638</v>
      </c>
      <c r="G251" s="205" t="s">
        <v>158</v>
      </c>
      <c r="H251" s="206">
        <v>15</v>
      </c>
      <c r="I251" s="207"/>
      <c r="J251" s="208">
        <f>ROUND(I251*H251,2)</f>
        <v>0</v>
      </c>
      <c r="K251" s="209"/>
      <c r="L251" s="39"/>
      <c r="M251" s="210" t="s">
        <v>1</v>
      </c>
      <c r="N251" s="211" t="s">
        <v>43</v>
      </c>
      <c r="O251" s="71"/>
      <c r="P251" s="212">
        <f>O251*H251</f>
        <v>0</v>
      </c>
      <c r="Q251" s="212">
        <v>0</v>
      </c>
      <c r="R251" s="212">
        <f>Q251*H251</f>
        <v>0</v>
      </c>
      <c r="S251" s="212">
        <v>2.41</v>
      </c>
      <c r="T251" s="213">
        <f>S251*H251</f>
        <v>36.150000000000006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4" t="s">
        <v>144</v>
      </c>
      <c r="AT251" s="214" t="s">
        <v>146</v>
      </c>
      <c r="AU251" s="214" t="s">
        <v>88</v>
      </c>
      <c r="AY251" s="17" t="s">
        <v>145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7" t="s">
        <v>86</v>
      </c>
      <c r="BK251" s="215">
        <f>ROUND(I251*H251,2)</f>
        <v>0</v>
      </c>
      <c r="BL251" s="17" t="s">
        <v>144</v>
      </c>
      <c r="BM251" s="214" t="s">
        <v>1639</v>
      </c>
    </row>
    <row r="252" spans="1:65" s="2" customFormat="1" ht="16.5" customHeight="1">
      <c r="A252" s="34"/>
      <c r="B252" s="35"/>
      <c r="C252" s="202" t="s">
        <v>375</v>
      </c>
      <c r="D252" s="202" t="s">
        <v>146</v>
      </c>
      <c r="E252" s="203" t="s">
        <v>1640</v>
      </c>
      <c r="F252" s="204" t="s">
        <v>1641</v>
      </c>
      <c r="G252" s="205" t="s">
        <v>158</v>
      </c>
      <c r="H252" s="206">
        <v>11.12</v>
      </c>
      <c r="I252" s="207"/>
      <c r="J252" s="208">
        <f>ROUND(I252*H252,2)</f>
        <v>0</v>
      </c>
      <c r="K252" s="209"/>
      <c r="L252" s="39"/>
      <c r="M252" s="210" t="s">
        <v>1</v>
      </c>
      <c r="N252" s="211" t="s">
        <v>43</v>
      </c>
      <c r="O252" s="71"/>
      <c r="P252" s="212">
        <f>O252*H252</f>
        <v>0</v>
      </c>
      <c r="Q252" s="212">
        <v>0</v>
      </c>
      <c r="R252" s="212">
        <f>Q252*H252</f>
        <v>0</v>
      </c>
      <c r="S252" s="212">
        <v>2.41</v>
      </c>
      <c r="T252" s="213">
        <f>S252*H252</f>
        <v>26.799199999999999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4" t="s">
        <v>144</v>
      </c>
      <c r="AT252" s="214" t="s">
        <v>146</v>
      </c>
      <c r="AU252" s="214" t="s">
        <v>88</v>
      </c>
      <c r="AY252" s="17" t="s">
        <v>145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7" t="s">
        <v>86</v>
      </c>
      <c r="BK252" s="215">
        <f>ROUND(I252*H252,2)</f>
        <v>0</v>
      </c>
      <c r="BL252" s="17" t="s">
        <v>144</v>
      </c>
      <c r="BM252" s="214" t="s">
        <v>1642</v>
      </c>
    </row>
    <row r="253" spans="1:65" s="13" customFormat="1" ht="11.25">
      <c r="B253" s="222"/>
      <c r="C253" s="223"/>
      <c r="D253" s="216" t="s">
        <v>160</v>
      </c>
      <c r="E253" s="224" t="s">
        <v>1</v>
      </c>
      <c r="F253" s="225" t="s">
        <v>1643</v>
      </c>
      <c r="G253" s="223"/>
      <c r="H253" s="226">
        <v>4.08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160</v>
      </c>
      <c r="AU253" s="232" t="s">
        <v>88</v>
      </c>
      <c r="AV253" s="13" t="s">
        <v>88</v>
      </c>
      <c r="AW253" s="13" t="s">
        <v>34</v>
      </c>
      <c r="AX253" s="13" t="s">
        <v>78</v>
      </c>
      <c r="AY253" s="232" t="s">
        <v>145</v>
      </c>
    </row>
    <row r="254" spans="1:65" s="13" customFormat="1" ht="11.25">
      <c r="B254" s="222"/>
      <c r="C254" s="223"/>
      <c r="D254" s="216" t="s">
        <v>160</v>
      </c>
      <c r="E254" s="224" t="s">
        <v>1</v>
      </c>
      <c r="F254" s="225" t="s">
        <v>1644</v>
      </c>
      <c r="G254" s="223"/>
      <c r="H254" s="226">
        <v>7.04</v>
      </c>
      <c r="I254" s="227"/>
      <c r="J254" s="223"/>
      <c r="K254" s="223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160</v>
      </c>
      <c r="AU254" s="232" t="s">
        <v>88</v>
      </c>
      <c r="AV254" s="13" t="s">
        <v>88</v>
      </c>
      <c r="AW254" s="13" t="s">
        <v>34</v>
      </c>
      <c r="AX254" s="13" t="s">
        <v>78</v>
      </c>
      <c r="AY254" s="232" t="s">
        <v>145</v>
      </c>
    </row>
    <row r="255" spans="1:65" s="14" customFormat="1" ht="11.25">
      <c r="B255" s="233"/>
      <c r="C255" s="234"/>
      <c r="D255" s="216" t="s">
        <v>160</v>
      </c>
      <c r="E255" s="235" t="s">
        <v>1</v>
      </c>
      <c r="F255" s="236" t="s">
        <v>164</v>
      </c>
      <c r="G255" s="234"/>
      <c r="H255" s="237">
        <v>11.120000000000001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160</v>
      </c>
      <c r="AU255" s="243" t="s">
        <v>88</v>
      </c>
      <c r="AV255" s="14" t="s">
        <v>144</v>
      </c>
      <c r="AW255" s="14" t="s">
        <v>34</v>
      </c>
      <c r="AX255" s="14" t="s">
        <v>86</v>
      </c>
      <c r="AY255" s="243" t="s">
        <v>145</v>
      </c>
    </row>
    <row r="256" spans="1:65" s="2" customFormat="1" ht="16.5" customHeight="1">
      <c r="A256" s="34"/>
      <c r="B256" s="35"/>
      <c r="C256" s="202" t="s">
        <v>379</v>
      </c>
      <c r="D256" s="202" t="s">
        <v>146</v>
      </c>
      <c r="E256" s="203" t="s">
        <v>1645</v>
      </c>
      <c r="F256" s="204" t="s">
        <v>1646</v>
      </c>
      <c r="G256" s="205" t="s">
        <v>167</v>
      </c>
      <c r="H256" s="206">
        <v>1</v>
      </c>
      <c r="I256" s="207"/>
      <c r="J256" s="208">
        <f>ROUND(I256*H256,2)</f>
        <v>0</v>
      </c>
      <c r="K256" s="209"/>
      <c r="L256" s="39"/>
      <c r="M256" s="210" t="s">
        <v>1</v>
      </c>
      <c r="N256" s="211" t="s">
        <v>43</v>
      </c>
      <c r="O256" s="71"/>
      <c r="P256" s="212">
        <f>O256*H256</f>
        <v>0</v>
      </c>
      <c r="Q256" s="212">
        <v>0</v>
      </c>
      <c r="R256" s="212">
        <f>Q256*H256</f>
        <v>0</v>
      </c>
      <c r="S256" s="212">
        <v>0.192</v>
      </c>
      <c r="T256" s="213">
        <f>S256*H256</f>
        <v>0.192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4" t="s">
        <v>144</v>
      </c>
      <c r="AT256" s="214" t="s">
        <v>146</v>
      </c>
      <c r="AU256" s="214" t="s">
        <v>88</v>
      </c>
      <c r="AY256" s="17" t="s">
        <v>145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7" t="s">
        <v>86</v>
      </c>
      <c r="BK256" s="215">
        <f>ROUND(I256*H256,2)</f>
        <v>0</v>
      </c>
      <c r="BL256" s="17" t="s">
        <v>144</v>
      </c>
      <c r="BM256" s="214" t="s">
        <v>1647</v>
      </c>
    </row>
    <row r="257" spans="1:65" s="12" customFormat="1" ht="22.9" customHeight="1">
      <c r="B257" s="188"/>
      <c r="C257" s="189"/>
      <c r="D257" s="190" t="s">
        <v>77</v>
      </c>
      <c r="E257" s="220" t="s">
        <v>958</v>
      </c>
      <c r="F257" s="220" t="s">
        <v>224</v>
      </c>
      <c r="G257" s="189"/>
      <c r="H257" s="189"/>
      <c r="I257" s="192"/>
      <c r="J257" s="221">
        <f>BK257</f>
        <v>0</v>
      </c>
      <c r="K257" s="189"/>
      <c r="L257" s="194"/>
      <c r="M257" s="195"/>
      <c r="N257" s="196"/>
      <c r="O257" s="196"/>
      <c r="P257" s="197">
        <f>P258</f>
        <v>0</v>
      </c>
      <c r="Q257" s="196"/>
      <c r="R257" s="197">
        <f>R258</f>
        <v>0</v>
      </c>
      <c r="S257" s="196"/>
      <c r="T257" s="198">
        <f>T258</f>
        <v>0</v>
      </c>
      <c r="AR257" s="199" t="s">
        <v>86</v>
      </c>
      <c r="AT257" s="200" t="s">
        <v>77</v>
      </c>
      <c r="AU257" s="200" t="s">
        <v>86</v>
      </c>
      <c r="AY257" s="199" t="s">
        <v>145</v>
      </c>
      <c r="BK257" s="201">
        <f>BK258</f>
        <v>0</v>
      </c>
    </row>
    <row r="258" spans="1:65" s="2" customFormat="1" ht="21.75" customHeight="1">
      <c r="A258" s="34"/>
      <c r="B258" s="35"/>
      <c r="C258" s="202" t="s">
        <v>384</v>
      </c>
      <c r="D258" s="202" t="s">
        <v>146</v>
      </c>
      <c r="E258" s="203" t="s">
        <v>1187</v>
      </c>
      <c r="F258" s="204" t="s">
        <v>1188</v>
      </c>
      <c r="G258" s="205" t="s">
        <v>195</v>
      </c>
      <c r="H258" s="206">
        <v>136.43</v>
      </c>
      <c r="I258" s="207"/>
      <c r="J258" s="208">
        <f>ROUND(I258*H258,2)</f>
        <v>0</v>
      </c>
      <c r="K258" s="209"/>
      <c r="L258" s="39"/>
      <c r="M258" s="210" t="s">
        <v>1</v>
      </c>
      <c r="N258" s="211" t="s">
        <v>43</v>
      </c>
      <c r="O258" s="71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4" t="s">
        <v>144</v>
      </c>
      <c r="AT258" s="214" t="s">
        <v>146</v>
      </c>
      <c r="AU258" s="214" t="s">
        <v>88</v>
      </c>
      <c r="AY258" s="17" t="s">
        <v>145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7" t="s">
        <v>86</v>
      </c>
      <c r="BK258" s="215">
        <f>ROUND(I258*H258,2)</f>
        <v>0</v>
      </c>
      <c r="BL258" s="17" t="s">
        <v>144</v>
      </c>
      <c r="BM258" s="214" t="s">
        <v>1648</v>
      </c>
    </row>
    <row r="259" spans="1:65" s="12" customFormat="1" ht="22.9" customHeight="1">
      <c r="B259" s="188"/>
      <c r="C259" s="189"/>
      <c r="D259" s="190" t="s">
        <v>77</v>
      </c>
      <c r="E259" s="220" t="s">
        <v>190</v>
      </c>
      <c r="F259" s="220" t="s">
        <v>191</v>
      </c>
      <c r="G259" s="189"/>
      <c r="H259" s="189"/>
      <c r="I259" s="192"/>
      <c r="J259" s="221">
        <f>BK259</f>
        <v>0</v>
      </c>
      <c r="K259" s="189"/>
      <c r="L259" s="194"/>
      <c r="M259" s="195"/>
      <c r="N259" s="196"/>
      <c r="O259" s="196"/>
      <c r="P259" s="197">
        <f>SUM(P260:P267)</f>
        <v>0</v>
      </c>
      <c r="Q259" s="196"/>
      <c r="R259" s="197">
        <f>SUM(R260:R267)</f>
        <v>0</v>
      </c>
      <c r="S259" s="196"/>
      <c r="T259" s="198">
        <f>SUM(T260:T267)</f>
        <v>0</v>
      </c>
      <c r="AR259" s="199" t="s">
        <v>86</v>
      </c>
      <c r="AT259" s="200" t="s">
        <v>77</v>
      </c>
      <c r="AU259" s="200" t="s">
        <v>86</v>
      </c>
      <c r="AY259" s="199" t="s">
        <v>145</v>
      </c>
      <c r="BK259" s="201">
        <f>SUM(BK260:BK267)</f>
        <v>0</v>
      </c>
    </row>
    <row r="260" spans="1:65" s="2" customFormat="1" ht="21.75" customHeight="1">
      <c r="A260" s="34"/>
      <c r="B260" s="35"/>
      <c r="C260" s="202" t="s">
        <v>388</v>
      </c>
      <c r="D260" s="202" t="s">
        <v>146</v>
      </c>
      <c r="E260" s="203" t="s">
        <v>1649</v>
      </c>
      <c r="F260" s="204" t="s">
        <v>1650</v>
      </c>
      <c r="G260" s="205" t="s">
        <v>195</v>
      </c>
      <c r="H260" s="206">
        <v>63.140999999999998</v>
      </c>
      <c r="I260" s="207"/>
      <c r="J260" s="208">
        <f>ROUND(I260*H260,2)</f>
        <v>0</v>
      </c>
      <c r="K260" s="209"/>
      <c r="L260" s="39"/>
      <c r="M260" s="210" t="s">
        <v>1</v>
      </c>
      <c r="N260" s="211" t="s">
        <v>43</v>
      </c>
      <c r="O260" s="71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4" t="s">
        <v>144</v>
      </c>
      <c r="AT260" s="214" t="s">
        <v>146</v>
      </c>
      <c r="AU260" s="214" t="s">
        <v>88</v>
      </c>
      <c r="AY260" s="17" t="s">
        <v>145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7" t="s">
        <v>86</v>
      </c>
      <c r="BK260" s="215">
        <f>ROUND(I260*H260,2)</f>
        <v>0</v>
      </c>
      <c r="BL260" s="17" t="s">
        <v>144</v>
      </c>
      <c r="BM260" s="214" t="s">
        <v>1651</v>
      </c>
    </row>
    <row r="261" spans="1:65" s="13" customFormat="1" ht="11.25">
      <c r="B261" s="222"/>
      <c r="C261" s="223"/>
      <c r="D261" s="216" t="s">
        <v>160</v>
      </c>
      <c r="E261" s="224" t="s">
        <v>1</v>
      </c>
      <c r="F261" s="225" t="s">
        <v>1652</v>
      </c>
      <c r="G261" s="223"/>
      <c r="H261" s="226">
        <v>63.140999999999998</v>
      </c>
      <c r="I261" s="227"/>
      <c r="J261" s="223"/>
      <c r="K261" s="223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160</v>
      </c>
      <c r="AU261" s="232" t="s">
        <v>88</v>
      </c>
      <c r="AV261" s="13" t="s">
        <v>88</v>
      </c>
      <c r="AW261" s="13" t="s">
        <v>34</v>
      </c>
      <c r="AX261" s="13" t="s">
        <v>86</v>
      </c>
      <c r="AY261" s="232" t="s">
        <v>145</v>
      </c>
    </row>
    <row r="262" spans="1:65" s="2" customFormat="1" ht="21.75" customHeight="1">
      <c r="A262" s="34"/>
      <c r="B262" s="35"/>
      <c r="C262" s="202" t="s">
        <v>395</v>
      </c>
      <c r="D262" s="202" t="s">
        <v>146</v>
      </c>
      <c r="E262" s="203" t="s">
        <v>1653</v>
      </c>
      <c r="F262" s="204" t="s">
        <v>1654</v>
      </c>
      <c r="G262" s="205" t="s">
        <v>195</v>
      </c>
      <c r="H262" s="206">
        <v>1199.6790000000001</v>
      </c>
      <c r="I262" s="207"/>
      <c r="J262" s="208">
        <f>ROUND(I262*H262,2)</f>
        <v>0</v>
      </c>
      <c r="K262" s="209"/>
      <c r="L262" s="39"/>
      <c r="M262" s="210" t="s">
        <v>1</v>
      </c>
      <c r="N262" s="211" t="s">
        <v>43</v>
      </c>
      <c r="O262" s="71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4" t="s">
        <v>144</v>
      </c>
      <c r="AT262" s="214" t="s">
        <v>146</v>
      </c>
      <c r="AU262" s="214" t="s">
        <v>88</v>
      </c>
      <c r="AY262" s="17" t="s">
        <v>145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7" t="s">
        <v>86</v>
      </c>
      <c r="BK262" s="215">
        <f>ROUND(I262*H262,2)</f>
        <v>0</v>
      </c>
      <c r="BL262" s="17" t="s">
        <v>144</v>
      </c>
      <c r="BM262" s="214" t="s">
        <v>1655</v>
      </c>
    </row>
    <row r="263" spans="1:65" s="13" customFormat="1" ht="11.25">
      <c r="B263" s="222"/>
      <c r="C263" s="223"/>
      <c r="D263" s="216" t="s">
        <v>160</v>
      </c>
      <c r="E263" s="223"/>
      <c r="F263" s="225" t="s">
        <v>1656</v>
      </c>
      <c r="G263" s="223"/>
      <c r="H263" s="226">
        <v>1199.6790000000001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160</v>
      </c>
      <c r="AU263" s="232" t="s">
        <v>88</v>
      </c>
      <c r="AV263" s="13" t="s">
        <v>88</v>
      </c>
      <c r="AW263" s="13" t="s">
        <v>4</v>
      </c>
      <c r="AX263" s="13" t="s">
        <v>86</v>
      </c>
      <c r="AY263" s="232" t="s">
        <v>145</v>
      </c>
    </row>
    <row r="264" spans="1:65" s="2" customFormat="1" ht="16.5" customHeight="1">
      <c r="A264" s="34"/>
      <c r="B264" s="35"/>
      <c r="C264" s="202" t="s">
        <v>399</v>
      </c>
      <c r="D264" s="202" t="s">
        <v>146</v>
      </c>
      <c r="E264" s="203" t="s">
        <v>1657</v>
      </c>
      <c r="F264" s="204" t="s">
        <v>1658</v>
      </c>
      <c r="G264" s="205" t="s">
        <v>195</v>
      </c>
      <c r="H264" s="206">
        <v>63.140999999999998</v>
      </c>
      <c r="I264" s="207"/>
      <c r="J264" s="208">
        <f>ROUND(I264*H264,2)</f>
        <v>0</v>
      </c>
      <c r="K264" s="209"/>
      <c r="L264" s="39"/>
      <c r="M264" s="210" t="s">
        <v>1</v>
      </c>
      <c r="N264" s="211" t="s">
        <v>43</v>
      </c>
      <c r="O264" s="71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4" t="s">
        <v>144</v>
      </c>
      <c r="AT264" s="214" t="s">
        <v>146</v>
      </c>
      <c r="AU264" s="214" t="s">
        <v>88</v>
      </c>
      <c r="AY264" s="17" t="s">
        <v>145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7" t="s">
        <v>86</v>
      </c>
      <c r="BK264" s="215">
        <f>ROUND(I264*H264,2)</f>
        <v>0</v>
      </c>
      <c r="BL264" s="17" t="s">
        <v>144</v>
      </c>
      <c r="BM264" s="214" t="s">
        <v>1659</v>
      </c>
    </row>
    <row r="265" spans="1:65" s="2" customFormat="1" ht="21.75" customHeight="1">
      <c r="A265" s="34"/>
      <c r="B265" s="35"/>
      <c r="C265" s="202" t="s">
        <v>403</v>
      </c>
      <c r="D265" s="202" t="s">
        <v>146</v>
      </c>
      <c r="E265" s="203" t="s">
        <v>219</v>
      </c>
      <c r="F265" s="204" t="s">
        <v>220</v>
      </c>
      <c r="G265" s="205" t="s">
        <v>195</v>
      </c>
      <c r="H265" s="206">
        <v>36.341999999999999</v>
      </c>
      <c r="I265" s="207"/>
      <c r="J265" s="208">
        <f>ROUND(I265*H265,2)</f>
        <v>0</v>
      </c>
      <c r="K265" s="209"/>
      <c r="L265" s="39"/>
      <c r="M265" s="210" t="s">
        <v>1</v>
      </c>
      <c r="N265" s="211" t="s">
        <v>43</v>
      </c>
      <c r="O265" s="71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4" t="s">
        <v>144</v>
      </c>
      <c r="AT265" s="214" t="s">
        <v>146</v>
      </c>
      <c r="AU265" s="214" t="s">
        <v>88</v>
      </c>
      <c r="AY265" s="17" t="s">
        <v>145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7" t="s">
        <v>86</v>
      </c>
      <c r="BK265" s="215">
        <f>ROUND(I265*H265,2)</f>
        <v>0</v>
      </c>
      <c r="BL265" s="17" t="s">
        <v>144</v>
      </c>
      <c r="BM265" s="214" t="s">
        <v>1660</v>
      </c>
    </row>
    <row r="266" spans="1:65" s="13" customFormat="1" ht="11.25">
      <c r="B266" s="222"/>
      <c r="C266" s="223"/>
      <c r="D266" s="216" t="s">
        <v>160</v>
      </c>
      <c r="E266" s="224" t="s">
        <v>1</v>
      </c>
      <c r="F266" s="225" t="s">
        <v>1661</v>
      </c>
      <c r="G266" s="223"/>
      <c r="H266" s="226">
        <v>36.341999999999999</v>
      </c>
      <c r="I266" s="227"/>
      <c r="J266" s="223"/>
      <c r="K266" s="223"/>
      <c r="L266" s="228"/>
      <c r="M266" s="229"/>
      <c r="N266" s="230"/>
      <c r="O266" s="230"/>
      <c r="P266" s="230"/>
      <c r="Q266" s="230"/>
      <c r="R266" s="230"/>
      <c r="S266" s="230"/>
      <c r="T266" s="231"/>
      <c r="AT266" s="232" t="s">
        <v>160</v>
      </c>
      <c r="AU266" s="232" t="s">
        <v>88</v>
      </c>
      <c r="AV266" s="13" t="s">
        <v>88</v>
      </c>
      <c r="AW266" s="13" t="s">
        <v>34</v>
      </c>
      <c r="AX266" s="13" t="s">
        <v>86</v>
      </c>
      <c r="AY266" s="232" t="s">
        <v>145</v>
      </c>
    </row>
    <row r="267" spans="1:65" s="2" customFormat="1" ht="33" customHeight="1">
      <c r="A267" s="34"/>
      <c r="B267" s="35"/>
      <c r="C267" s="202" t="s">
        <v>407</v>
      </c>
      <c r="D267" s="202" t="s">
        <v>146</v>
      </c>
      <c r="E267" s="203" t="s">
        <v>1662</v>
      </c>
      <c r="F267" s="204" t="s">
        <v>1663</v>
      </c>
      <c r="G267" s="205" t="s">
        <v>195</v>
      </c>
      <c r="H267" s="206">
        <v>26.798999999999999</v>
      </c>
      <c r="I267" s="207"/>
      <c r="J267" s="208">
        <f>ROUND(I267*H267,2)</f>
        <v>0</v>
      </c>
      <c r="K267" s="209"/>
      <c r="L267" s="39"/>
      <c r="M267" s="210" t="s">
        <v>1</v>
      </c>
      <c r="N267" s="211" t="s">
        <v>43</v>
      </c>
      <c r="O267" s="71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4" t="s">
        <v>144</v>
      </c>
      <c r="AT267" s="214" t="s">
        <v>146</v>
      </c>
      <c r="AU267" s="214" t="s">
        <v>88</v>
      </c>
      <c r="AY267" s="17" t="s">
        <v>145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7" t="s">
        <v>86</v>
      </c>
      <c r="BK267" s="215">
        <f>ROUND(I267*H267,2)</f>
        <v>0</v>
      </c>
      <c r="BL267" s="17" t="s">
        <v>144</v>
      </c>
      <c r="BM267" s="214" t="s">
        <v>1664</v>
      </c>
    </row>
    <row r="268" spans="1:65" s="12" customFormat="1" ht="25.9" customHeight="1">
      <c r="B268" s="188"/>
      <c r="C268" s="189"/>
      <c r="D268" s="190" t="s">
        <v>77</v>
      </c>
      <c r="E268" s="191" t="s">
        <v>228</v>
      </c>
      <c r="F268" s="191" t="s">
        <v>229</v>
      </c>
      <c r="G268" s="189"/>
      <c r="H268" s="189"/>
      <c r="I268" s="192"/>
      <c r="J268" s="193">
        <f>BK268</f>
        <v>0</v>
      </c>
      <c r="K268" s="189"/>
      <c r="L268" s="194"/>
      <c r="M268" s="195"/>
      <c r="N268" s="196"/>
      <c r="O268" s="196"/>
      <c r="P268" s="197">
        <f>P269</f>
        <v>0</v>
      </c>
      <c r="Q268" s="196"/>
      <c r="R268" s="197">
        <f>R269</f>
        <v>0.12620300000000001</v>
      </c>
      <c r="S268" s="196"/>
      <c r="T268" s="198">
        <f>T269</f>
        <v>0</v>
      </c>
      <c r="AR268" s="199" t="s">
        <v>88</v>
      </c>
      <c r="AT268" s="200" t="s">
        <v>77</v>
      </c>
      <c r="AU268" s="200" t="s">
        <v>78</v>
      </c>
      <c r="AY268" s="199" t="s">
        <v>145</v>
      </c>
      <c r="BK268" s="201">
        <f>BK269</f>
        <v>0</v>
      </c>
    </row>
    <row r="269" spans="1:65" s="12" customFormat="1" ht="22.9" customHeight="1">
      <c r="B269" s="188"/>
      <c r="C269" s="189"/>
      <c r="D269" s="190" t="s">
        <v>77</v>
      </c>
      <c r="E269" s="220" t="s">
        <v>1665</v>
      </c>
      <c r="F269" s="220" t="s">
        <v>1666</v>
      </c>
      <c r="G269" s="189"/>
      <c r="H269" s="189"/>
      <c r="I269" s="192"/>
      <c r="J269" s="221">
        <f>BK269</f>
        <v>0</v>
      </c>
      <c r="K269" s="189"/>
      <c r="L269" s="194"/>
      <c r="M269" s="195"/>
      <c r="N269" s="196"/>
      <c r="O269" s="196"/>
      <c r="P269" s="197">
        <f>SUM(P270:P274)</f>
        <v>0</v>
      </c>
      <c r="Q269" s="196"/>
      <c r="R269" s="197">
        <f>SUM(R270:R274)</f>
        <v>0.12620300000000001</v>
      </c>
      <c r="S269" s="196"/>
      <c r="T269" s="198">
        <f>SUM(T270:T274)</f>
        <v>0</v>
      </c>
      <c r="AR269" s="199" t="s">
        <v>88</v>
      </c>
      <c r="AT269" s="200" t="s">
        <v>77</v>
      </c>
      <c r="AU269" s="200" t="s">
        <v>86</v>
      </c>
      <c r="AY269" s="199" t="s">
        <v>145</v>
      </c>
      <c r="BK269" s="201">
        <f>SUM(BK270:BK274)</f>
        <v>0</v>
      </c>
    </row>
    <row r="270" spans="1:65" s="2" customFormat="1" ht="21.75" customHeight="1">
      <c r="A270" s="34"/>
      <c r="B270" s="35"/>
      <c r="C270" s="202" t="s">
        <v>412</v>
      </c>
      <c r="D270" s="202" t="s">
        <v>146</v>
      </c>
      <c r="E270" s="203" t="s">
        <v>1667</v>
      </c>
      <c r="F270" s="204" t="s">
        <v>1668</v>
      </c>
      <c r="G270" s="205" t="s">
        <v>187</v>
      </c>
      <c r="H270" s="206">
        <v>146.02000000000001</v>
      </c>
      <c r="I270" s="207"/>
      <c r="J270" s="208">
        <f>ROUND(I270*H270,2)</f>
        <v>0</v>
      </c>
      <c r="K270" s="209"/>
      <c r="L270" s="39"/>
      <c r="M270" s="210" t="s">
        <v>1</v>
      </c>
      <c r="N270" s="211" t="s">
        <v>43</v>
      </c>
      <c r="O270" s="71"/>
      <c r="P270" s="212">
        <f>O270*H270</f>
        <v>0</v>
      </c>
      <c r="Q270" s="212">
        <v>7.5000000000000002E-4</v>
      </c>
      <c r="R270" s="212">
        <f>Q270*H270</f>
        <v>0.10951500000000002</v>
      </c>
      <c r="S270" s="212">
        <v>0</v>
      </c>
      <c r="T270" s="21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4" t="s">
        <v>232</v>
      </c>
      <c r="AT270" s="214" t="s">
        <v>146</v>
      </c>
      <c r="AU270" s="214" t="s">
        <v>88</v>
      </c>
      <c r="AY270" s="17" t="s">
        <v>145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7" t="s">
        <v>86</v>
      </c>
      <c r="BK270" s="215">
        <f>ROUND(I270*H270,2)</f>
        <v>0</v>
      </c>
      <c r="BL270" s="17" t="s">
        <v>232</v>
      </c>
      <c r="BM270" s="214" t="s">
        <v>1669</v>
      </c>
    </row>
    <row r="271" spans="1:65" s="13" customFormat="1" ht="11.25">
      <c r="B271" s="222"/>
      <c r="C271" s="223"/>
      <c r="D271" s="216" t="s">
        <v>160</v>
      </c>
      <c r="E271" s="224" t="s">
        <v>1</v>
      </c>
      <c r="F271" s="225" t="s">
        <v>1670</v>
      </c>
      <c r="G271" s="223"/>
      <c r="H271" s="226">
        <v>146.02000000000001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160</v>
      </c>
      <c r="AU271" s="232" t="s">
        <v>88</v>
      </c>
      <c r="AV271" s="13" t="s">
        <v>88</v>
      </c>
      <c r="AW271" s="13" t="s">
        <v>34</v>
      </c>
      <c r="AX271" s="13" t="s">
        <v>86</v>
      </c>
      <c r="AY271" s="232" t="s">
        <v>145</v>
      </c>
    </row>
    <row r="272" spans="1:65" s="2" customFormat="1" ht="21.75" customHeight="1">
      <c r="A272" s="34"/>
      <c r="B272" s="35"/>
      <c r="C272" s="202" t="s">
        <v>416</v>
      </c>
      <c r="D272" s="202" t="s">
        <v>146</v>
      </c>
      <c r="E272" s="203" t="s">
        <v>1671</v>
      </c>
      <c r="F272" s="204" t="s">
        <v>1672</v>
      </c>
      <c r="G272" s="205" t="s">
        <v>251</v>
      </c>
      <c r="H272" s="206">
        <v>104.3</v>
      </c>
      <c r="I272" s="207"/>
      <c r="J272" s="208">
        <f>ROUND(I272*H272,2)</f>
        <v>0</v>
      </c>
      <c r="K272" s="209"/>
      <c r="L272" s="39"/>
      <c r="M272" s="210" t="s">
        <v>1</v>
      </c>
      <c r="N272" s="211" t="s">
        <v>43</v>
      </c>
      <c r="O272" s="71"/>
      <c r="P272" s="212">
        <f>O272*H272</f>
        <v>0</v>
      </c>
      <c r="Q272" s="212">
        <v>1.6000000000000001E-4</v>
      </c>
      <c r="R272" s="212">
        <f>Q272*H272</f>
        <v>1.6688000000000001E-2</v>
      </c>
      <c r="S272" s="212">
        <v>0</v>
      </c>
      <c r="T272" s="21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4" t="s">
        <v>232</v>
      </c>
      <c r="AT272" s="214" t="s">
        <v>146</v>
      </c>
      <c r="AU272" s="214" t="s">
        <v>88</v>
      </c>
      <c r="AY272" s="17" t="s">
        <v>145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7" t="s">
        <v>86</v>
      </c>
      <c r="BK272" s="215">
        <f>ROUND(I272*H272,2)</f>
        <v>0</v>
      </c>
      <c r="BL272" s="17" t="s">
        <v>232</v>
      </c>
      <c r="BM272" s="214" t="s">
        <v>1673</v>
      </c>
    </row>
    <row r="273" spans="1:65" s="13" customFormat="1" ht="11.25">
      <c r="B273" s="222"/>
      <c r="C273" s="223"/>
      <c r="D273" s="216" t="s">
        <v>160</v>
      </c>
      <c r="E273" s="224" t="s">
        <v>1</v>
      </c>
      <c r="F273" s="225" t="s">
        <v>1674</v>
      </c>
      <c r="G273" s="223"/>
      <c r="H273" s="226">
        <v>104.3</v>
      </c>
      <c r="I273" s="227"/>
      <c r="J273" s="223"/>
      <c r="K273" s="223"/>
      <c r="L273" s="228"/>
      <c r="M273" s="229"/>
      <c r="N273" s="230"/>
      <c r="O273" s="230"/>
      <c r="P273" s="230"/>
      <c r="Q273" s="230"/>
      <c r="R273" s="230"/>
      <c r="S273" s="230"/>
      <c r="T273" s="231"/>
      <c r="AT273" s="232" t="s">
        <v>160</v>
      </c>
      <c r="AU273" s="232" t="s">
        <v>88</v>
      </c>
      <c r="AV273" s="13" t="s">
        <v>88</v>
      </c>
      <c r="AW273" s="13" t="s">
        <v>34</v>
      </c>
      <c r="AX273" s="13" t="s">
        <v>86</v>
      </c>
      <c r="AY273" s="232" t="s">
        <v>145</v>
      </c>
    </row>
    <row r="274" spans="1:65" s="2" customFormat="1" ht="21.75" customHeight="1">
      <c r="A274" s="34"/>
      <c r="B274" s="35"/>
      <c r="C274" s="202" t="s">
        <v>421</v>
      </c>
      <c r="D274" s="202" t="s">
        <v>146</v>
      </c>
      <c r="E274" s="203" t="s">
        <v>1675</v>
      </c>
      <c r="F274" s="204" t="s">
        <v>1676</v>
      </c>
      <c r="G274" s="205" t="s">
        <v>347</v>
      </c>
      <c r="H274" s="266"/>
      <c r="I274" s="207"/>
      <c r="J274" s="208">
        <f>ROUND(I274*H274,2)</f>
        <v>0</v>
      </c>
      <c r="K274" s="209"/>
      <c r="L274" s="39"/>
      <c r="M274" s="271" t="s">
        <v>1</v>
      </c>
      <c r="N274" s="272" t="s">
        <v>43</v>
      </c>
      <c r="O274" s="269"/>
      <c r="P274" s="273">
        <f>O274*H274</f>
        <v>0</v>
      </c>
      <c r="Q274" s="273">
        <v>0</v>
      </c>
      <c r="R274" s="273">
        <f>Q274*H274</f>
        <v>0</v>
      </c>
      <c r="S274" s="273">
        <v>0</v>
      </c>
      <c r="T274" s="274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232</v>
      </c>
      <c r="AT274" s="214" t="s">
        <v>146</v>
      </c>
      <c r="AU274" s="214" t="s">
        <v>88</v>
      </c>
      <c r="AY274" s="17" t="s">
        <v>145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86</v>
      </c>
      <c r="BK274" s="215">
        <f>ROUND(I274*H274,2)</f>
        <v>0</v>
      </c>
      <c r="BL274" s="17" t="s">
        <v>232</v>
      </c>
      <c r="BM274" s="214" t="s">
        <v>1677</v>
      </c>
    </row>
    <row r="275" spans="1:65" s="2" customFormat="1" ht="6.95" customHeight="1">
      <c r="A275" s="34"/>
      <c r="B275" s="54"/>
      <c r="C275" s="55"/>
      <c r="D275" s="55"/>
      <c r="E275" s="55"/>
      <c r="F275" s="55"/>
      <c r="G275" s="55"/>
      <c r="H275" s="55"/>
      <c r="I275" s="152"/>
      <c r="J275" s="55"/>
      <c r="K275" s="55"/>
      <c r="L275" s="39"/>
      <c r="M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</row>
  </sheetData>
  <sheetProtection algorithmName="SHA-512" hashValue="foansrBDc1sgCn+0YX1k6ZIsQZ8uTxC7UmErSFZhzne6w6uADCDxWYNPElKF++jLE//KgcIwHz5BF8OdmKbl3A==" saltValue="2Fx2FigvsH26REt+/meVZ07IeT9cqF4SWXsNwiavuDG5vvIlWvxyKmega6ViRuLBKH5zUUXfZkugp+jLtx5V0w==" spinCount="100000" sheet="1" objects="1" scenarios="1" formatColumns="0" formatRows="0" autoFilter="0"/>
  <autoFilter ref="C126:K274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7" t="s">
        <v>103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108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6" t="str">
        <f>'Rekapitulace zakázky'!K6</f>
        <v>Loděnice ON - oprava</v>
      </c>
      <c r="F7" s="317"/>
      <c r="G7" s="317"/>
      <c r="H7" s="317"/>
      <c r="I7" s="108"/>
      <c r="L7" s="20"/>
    </row>
    <row r="8" spans="1:46" s="2" customFormat="1" ht="12" customHeight="1">
      <c r="A8" s="34"/>
      <c r="B8" s="39"/>
      <c r="C8" s="34"/>
      <c r="D8" s="114" t="s">
        <v>109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1678</v>
      </c>
      <c r="F9" s="319"/>
      <c r="G9" s="319"/>
      <c r="H9" s="31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zakázky'!AN8</f>
        <v>3. 5. 2020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zakázky'!AN10="","",'Rekapitulace zakázky'!AN10)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zakázky'!E11="","",'Rekapitulace zakázky'!E11)</f>
        <v>Správa železnic, státní organizace</v>
      </c>
      <c r="F15" s="34"/>
      <c r="G15" s="34"/>
      <c r="H15" s="34"/>
      <c r="I15" s="117" t="s">
        <v>28</v>
      </c>
      <c r="J15" s="116" t="str">
        <f>IF('Rekapitulace zakázky'!AN11="","",'Rekapitulace zakázky'!AN11)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zakázky'!E14</f>
        <v>Vyplň údaj</v>
      </c>
      <c r="F18" s="321"/>
      <c r="G18" s="321"/>
      <c r="H18" s="321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zakázky'!E20="","",'Rekapitulace zakázky'!E20)</f>
        <v/>
      </c>
      <c r="F24" s="34"/>
      <c r="G24" s="34"/>
      <c r="H24" s="34"/>
      <c r="I24" s="117" t="s">
        <v>28</v>
      </c>
      <c r="J24" s="116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2" t="s">
        <v>1</v>
      </c>
      <c r="F27" s="322"/>
      <c r="G27" s="322"/>
      <c r="H27" s="32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ROUND((SUM(BE122:BE201)),  2)</f>
        <v>0</v>
      </c>
      <c r="G33" s="34"/>
      <c r="H33" s="34"/>
      <c r="I33" s="131">
        <v>0.21</v>
      </c>
      <c r="J33" s="130">
        <f>ROUND(((SUM(BE122:BE201))*I33),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ROUND((SUM(BF122:BF201)),  2)</f>
        <v>0</v>
      </c>
      <c r="G34" s="34"/>
      <c r="H34" s="34"/>
      <c r="I34" s="131">
        <v>0.15</v>
      </c>
      <c r="J34" s="130">
        <f>ROUND(((SUM(BF122:BF201))*I34),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ROUND((SUM(BG122:BG201)),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ROUND((SUM(BH122:BH201)),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ROUND((SUM(BI122:BI201)),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3" t="str">
        <f>E7</f>
        <v>Loděnice ON - oprava</v>
      </c>
      <c r="F85" s="324"/>
      <c r="G85" s="324"/>
      <c r="H85" s="32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006 - Elektroinstalace (SEE)</v>
      </c>
      <c r="F87" s="325"/>
      <c r="G87" s="325"/>
      <c r="H87" s="32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 Loděnice</v>
      </c>
      <c r="G89" s="36"/>
      <c r="H89" s="36"/>
      <c r="I89" s="117" t="s">
        <v>22</v>
      </c>
      <c r="J89" s="66" t="str">
        <f>IF(J12="","",J12)</f>
        <v>3. 5. 2020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/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112</v>
      </c>
      <c r="D94" s="157"/>
      <c r="E94" s="157"/>
      <c r="F94" s="157"/>
      <c r="G94" s="157"/>
      <c r="H94" s="157"/>
      <c r="I94" s="158"/>
      <c r="J94" s="159" t="s">
        <v>113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114</v>
      </c>
      <c r="D96" s="36"/>
      <c r="E96" s="36"/>
      <c r="F96" s="36"/>
      <c r="G96" s="36"/>
      <c r="H96" s="36"/>
      <c r="I96" s="115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61"/>
      <c r="C97" s="162"/>
      <c r="D97" s="163" t="s">
        <v>1679</v>
      </c>
      <c r="E97" s="164"/>
      <c r="F97" s="164"/>
      <c r="G97" s="164"/>
      <c r="H97" s="164"/>
      <c r="I97" s="165"/>
      <c r="J97" s="166">
        <f>J123</f>
        <v>0</v>
      </c>
      <c r="K97" s="162"/>
      <c r="L97" s="167"/>
    </row>
    <row r="98" spans="1:31" s="9" customFormat="1" ht="24.95" customHeight="1">
      <c r="B98" s="161"/>
      <c r="C98" s="162"/>
      <c r="D98" s="163" t="s">
        <v>1680</v>
      </c>
      <c r="E98" s="164"/>
      <c r="F98" s="164"/>
      <c r="G98" s="164"/>
      <c r="H98" s="164"/>
      <c r="I98" s="165"/>
      <c r="J98" s="166">
        <f>J148</f>
        <v>0</v>
      </c>
      <c r="K98" s="162"/>
      <c r="L98" s="167"/>
    </row>
    <row r="99" spans="1:31" s="9" customFormat="1" ht="24.95" customHeight="1">
      <c r="B99" s="161"/>
      <c r="C99" s="162"/>
      <c r="D99" s="163" t="s">
        <v>1681</v>
      </c>
      <c r="E99" s="164"/>
      <c r="F99" s="164"/>
      <c r="G99" s="164"/>
      <c r="H99" s="164"/>
      <c r="I99" s="165"/>
      <c r="J99" s="166">
        <f>J153</f>
        <v>0</v>
      </c>
      <c r="K99" s="162"/>
      <c r="L99" s="167"/>
    </row>
    <row r="100" spans="1:31" s="9" customFormat="1" ht="24.95" customHeight="1">
      <c r="B100" s="161"/>
      <c r="C100" s="162"/>
      <c r="D100" s="163" t="s">
        <v>1682</v>
      </c>
      <c r="E100" s="164"/>
      <c r="F100" s="164"/>
      <c r="G100" s="164"/>
      <c r="H100" s="164"/>
      <c r="I100" s="165"/>
      <c r="J100" s="166">
        <f>J157</f>
        <v>0</v>
      </c>
      <c r="K100" s="162"/>
      <c r="L100" s="167"/>
    </row>
    <row r="101" spans="1:31" s="9" customFormat="1" ht="24.95" customHeight="1">
      <c r="B101" s="161"/>
      <c r="C101" s="162"/>
      <c r="D101" s="163" t="s">
        <v>1683</v>
      </c>
      <c r="E101" s="164"/>
      <c r="F101" s="164"/>
      <c r="G101" s="164"/>
      <c r="H101" s="164"/>
      <c r="I101" s="165"/>
      <c r="J101" s="166">
        <f>J190</f>
        <v>0</v>
      </c>
      <c r="K101" s="162"/>
      <c r="L101" s="167"/>
    </row>
    <row r="102" spans="1:31" s="9" customFormat="1" ht="24.95" customHeight="1">
      <c r="B102" s="161"/>
      <c r="C102" s="162"/>
      <c r="D102" s="163" t="s">
        <v>1684</v>
      </c>
      <c r="E102" s="164"/>
      <c r="F102" s="164"/>
      <c r="G102" s="164"/>
      <c r="H102" s="164"/>
      <c r="I102" s="165"/>
      <c r="J102" s="166">
        <f>J197</f>
        <v>0</v>
      </c>
      <c r="K102" s="162"/>
      <c r="L102" s="167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15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2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55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129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23" t="str">
        <f>E7</f>
        <v>Loděnice ON - oprava</v>
      </c>
      <c r="F112" s="324"/>
      <c r="G112" s="324"/>
      <c r="H112" s="324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109</v>
      </c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75" t="str">
        <f>E9</f>
        <v>006 - Elektroinstalace (SEE)</v>
      </c>
      <c r="F114" s="325"/>
      <c r="G114" s="325"/>
      <c r="H114" s="325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žst. Loděnice</v>
      </c>
      <c r="G116" s="36"/>
      <c r="H116" s="36"/>
      <c r="I116" s="117" t="s">
        <v>22</v>
      </c>
      <c r="J116" s="66" t="str">
        <f>IF(J12="","",J12)</f>
        <v>3. 5. 2020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E15</f>
        <v>Správa železnic, státní organizace</v>
      </c>
      <c r="G118" s="36"/>
      <c r="H118" s="36"/>
      <c r="I118" s="117" t="s">
        <v>32</v>
      </c>
      <c r="J118" s="32" t="str">
        <f>E21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30</v>
      </c>
      <c r="D119" s="36"/>
      <c r="E119" s="36"/>
      <c r="F119" s="27" t="str">
        <f>IF(E18="","",E18)</f>
        <v>Vyplň údaj</v>
      </c>
      <c r="G119" s="36"/>
      <c r="H119" s="36"/>
      <c r="I119" s="117" t="s">
        <v>35</v>
      </c>
      <c r="J119" s="32" t="str">
        <f>E24</f>
        <v/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75"/>
      <c r="B121" s="176"/>
      <c r="C121" s="177" t="s">
        <v>130</v>
      </c>
      <c r="D121" s="178" t="s">
        <v>63</v>
      </c>
      <c r="E121" s="178" t="s">
        <v>59</v>
      </c>
      <c r="F121" s="178" t="s">
        <v>60</v>
      </c>
      <c r="G121" s="178" t="s">
        <v>131</v>
      </c>
      <c r="H121" s="178" t="s">
        <v>132</v>
      </c>
      <c r="I121" s="179" t="s">
        <v>133</v>
      </c>
      <c r="J121" s="180" t="s">
        <v>113</v>
      </c>
      <c r="K121" s="181" t="s">
        <v>134</v>
      </c>
      <c r="L121" s="182"/>
      <c r="M121" s="75" t="s">
        <v>1</v>
      </c>
      <c r="N121" s="76" t="s">
        <v>42</v>
      </c>
      <c r="O121" s="76" t="s">
        <v>135</v>
      </c>
      <c r="P121" s="76" t="s">
        <v>136</v>
      </c>
      <c r="Q121" s="76" t="s">
        <v>137</v>
      </c>
      <c r="R121" s="76" t="s">
        <v>138</v>
      </c>
      <c r="S121" s="76" t="s">
        <v>139</v>
      </c>
      <c r="T121" s="77" t="s">
        <v>140</v>
      </c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</row>
    <row r="122" spans="1:65" s="2" customFormat="1" ht="22.9" customHeight="1">
      <c r="A122" s="34"/>
      <c r="B122" s="35"/>
      <c r="C122" s="82" t="s">
        <v>141</v>
      </c>
      <c r="D122" s="36"/>
      <c r="E122" s="36"/>
      <c r="F122" s="36"/>
      <c r="G122" s="36"/>
      <c r="H122" s="36"/>
      <c r="I122" s="115"/>
      <c r="J122" s="183">
        <f>BK122</f>
        <v>0</v>
      </c>
      <c r="K122" s="36"/>
      <c r="L122" s="39"/>
      <c r="M122" s="78"/>
      <c r="N122" s="184"/>
      <c r="O122" s="79"/>
      <c r="P122" s="185">
        <f>P123+P148+P153+P157+P190+P197</f>
        <v>0</v>
      </c>
      <c r="Q122" s="79"/>
      <c r="R122" s="185">
        <f>R123+R148+R153+R157+R190+R197</f>
        <v>0</v>
      </c>
      <c r="S122" s="79"/>
      <c r="T122" s="186">
        <f>T123+T148+T153+T157+T190+T197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77</v>
      </c>
      <c r="AU122" s="17" t="s">
        <v>115</v>
      </c>
      <c r="BK122" s="187">
        <f>BK123+BK148+BK153+BK157+BK190+BK197</f>
        <v>0</v>
      </c>
    </row>
    <row r="123" spans="1:65" s="12" customFormat="1" ht="25.9" customHeight="1">
      <c r="B123" s="188"/>
      <c r="C123" s="189"/>
      <c r="D123" s="190" t="s">
        <v>77</v>
      </c>
      <c r="E123" s="191" t="s">
        <v>1685</v>
      </c>
      <c r="F123" s="191" t="s">
        <v>1686</v>
      </c>
      <c r="G123" s="189"/>
      <c r="H123" s="189"/>
      <c r="I123" s="192"/>
      <c r="J123" s="193">
        <f>BK123</f>
        <v>0</v>
      </c>
      <c r="K123" s="189"/>
      <c r="L123" s="194"/>
      <c r="M123" s="195"/>
      <c r="N123" s="196"/>
      <c r="O123" s="196"/>
      <c r="P123" s="197">
        <f>SUM(P124:P147)</f>
        <v>0</v>
      </c>
      <c r="Q123" s="196"/>
      <c r="R123" s="197">
        <f>SUM(R124:R147)</f>
        <v>0</v>
      </c>
      <c r="S123" s="196"/>
      <c r="T123" s="198">
        <f>SUM(T124:T147)</f>
        <v>0</v>
      </c>
      <c r="AR123" s="199" t="s">
        <v>86</v>
      </c>
      <c r="AT123" s="200" t="s">
        <v>77</v>
      </c>
      <c r="AU123" s="200" t="s">
        <v>78</v>
      </c>
      <c r="AY123" s="199" t="s">
        <v>145</v>
      </c>
      <c r="BK123" s="201">
        <f>SUM(BK124:BK147)</f>
        <v>0</v>
      </c>
    </row>
    <row r="124" spans="1:65" s="2" customFormat="1" ht="44.25" customHeight="1">
      <c r="A124" s="34"/>
      <c r="B124" s="35"/>
      <c r="C124" s="202" t="s">
        <v>86</v>
      </c>
      <c r="D124" s="202" t="s">
        <v>146</v>
      </c>
      <c r="E124" s="203" t="s">
        <v>1687</v>
      </c>
      <c r="F124" s="204" t="s">
        <v>1688</v>
      </c>
      <c r="G124" s="205" t="s">
        <v>1395</v>
      </c>
      <c r="H124" s="206">
        <v>1</v>
      </c>
      <c r="I124" s="207"/>
      <c r="J124" s="208">
        <f>ROUND(I124*H124,2)</f>
        <v>0</v>
      </c>
      <c r="K124" s="209"/>
      <c r="L124" s="39"/>
      <c r="M124" s="210" t="s">
        <v>1</v>
      </c>
      <c r="N124" s="211" t="s">
        <v>43</v>
      </c>
      <c r="O124" s="71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472</v>
      </c>
      <c r="AT124" s="214" t="s">
        <v>146</v>
      </c>
      <c r="AU124" s="214" t="s">
        <v>86</v>
      </c>
      <c r="AY124" s="17" t="s">
        <v>145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86</v>
      </c>
      <c r="BK124" s="215">
        <f>ROUND(I124*H124,2)</f>
        <v>0</v>
      </c>
      <c r="BL124" s="17" t="s">
        <v>472</v>
      </c>
      <c r="BM124" s="214" t="s">
        <v>1689</v>
      </c>
    </row>
    <row r="125" spans="1:65" s="2" customFormat="1" ht="48.75">
      <c r="A125" s="34"/>
      <c r="B125" s="35"/>
      <c r="C125" s="36"/>
      <c r="D125" s="216" t="s">
        <v>150</v>
      </c>
      <c r="E125" s="36"/>
      <c r="F125" s="217" t="s">
        <v>1690</v>
      </c>
      <c r="G125" s="36"/>
      <c r="H125" s="36"/>
      <c r="I125" s="115"/>
      <c r="J125" s="36"/>
      <c r="K125" s="36"/>
      <c r="L125" s="39"/>
      <c r="M125" s="218"/>
      <c r="N125" s="21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150</v>
      </c>
      <c r="AU125" s="17" t="s">
        <v>86</v>
      </c>
    </row>
    <row r="126" spans="1:65" s="2" customFormat="1" ht="33" customHeight="1">
      <c r="A126" s="34"/>
      <c r="B126" s="35"/>
      <c r="C126" s="202" t="s">
        <v>88</v>
      </c>
      <c r="D126" s="202" t="s">
        <v>146</v>
      </c>
      <c r="E126" s="203" t="s">
        <v>1691</v>
      </c>
      <c r="F126" s="204" t="s">
        <v>1692</v>
      </c>
      <c r="G126" s="205" t="s">
        <v>779</v>
      </c>
      <c r="H126" s="206">
        <v>2</v>
      </c>
      <c r="I126" s="207"/>
      <c r="J126" s="208">
        <f t="shared" ref="J126:J147" si="0">ROUND(I126*H126,2)</f>
        <v>0</v>
      </c>
      <c r="K126" s="209"/>
      <c r="L126" s="39"/>
      <c r="M126" s="210" t="s">
        <v>1</v>
      </c>
      <c r="N126" s="211" t="s">
        <v>43</v>
      </c>
      <c r="O126" s="71"/>
      <c r="P126" s="212">
        <f t="shared" ref="P126:P147" si="1">O126*H126</f>
        <v>0</v>
      </c>
      <c r="Q126" s="212">
        <v>0</v>
      </c>
      <c r="R126" s="212">
        <f t="shared" ref="R126:R147" si="2">Q126*H126</f>
        <v>0</v>
      </c>
      <c r="S126" s="212">
        <v>0</v>
      </c>
      <c r="T126" s="213">
        <f t="shared" ref="T126:T147" si="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4" t="s">
        <v>144</v>
      </c>
      <c r="AT126" s="214" t="s">
        <v>146</v>
      </c>
      <c r="AU126" s="214" t="s">
        <v>86</v>
      </c>
      <c r="AY126" s="17" t="s">
        <v>145</v>
      </c>
      <c r="BE126" s="215">
        <f t="shared" ref="BE126:BE147" si="4">IF(N126="základní",J126,0)</f>
        <v>0</v>
      </c>
      <c r="BF126" s="215">
        <f t="shared" ref="BF126:BF147" si="5">IF(N126="snížená",J126,0)</f>
        <v>0</v>
      </c>
      <c r="BG126" s="215">
        <f t="shared" ref="BG126:BG147" si="6">IF(N126="zákl. přenesená",J126,0)</f>
        <v>0</v>
      </c>
      <c r="BH126" s="215">
        <f t="shared" ref="BH126:BH147" si="7">IF(N126="sníž. přenesená",J126,0)</f>
        <v>0</v>
      </c>
      <c r="BI126" s="215">
        <f t="shared" ref="BI126:BI147" si="8">IF(N126="nulová",J126,0)</f>
        <v>0</v>
      </c>
      <c r="BJ126" s="17" t="s">
        <v>86</v>
      </c>
      <c r="BK126" s="215">
        <f t="shared" ref="BK126:BK147" si="9">ROUND(I126*H126,2)</f>
        <v>0</v>
      </c>
      <c r="BL126" s="17" t="s">
        <v>144</v>
      </c>
      <c r="BM126" s="214" t="s">
        <v>88</v>
      </c>
    </row>
    <row r="127" spans="1:65" s="2" customFormat="1" ht="21.75" customHeight="1">
      <c r="A127" s="34"/>
      <c r="B127" s="35"/>
      <c r="C127" s="202" t="s">
        <v>154</v>
      </c>
      <c r="D127" s="202" t="s">
        <v>146</v>
      </c>
      <c r="E127" s="203" t="s">
        <v>1693</v>
      </c>
      <c r="F127" s="204" t="s">
        <v>1694</v>
      </c>
      <c r="G127" s="205" t="s">
        <v>779</v>
      </c>
      <c r="H127" s="206">
        <v>2</v>
      </c>
      <c r="I127" s="207"/>
      <c r="J127" s="208">
        <f t="shared" si="0"/>
        <v>0</v>
      </c>
      <c r="K127" s="209"/>
      <c r="L127" s="39"/>
      <c r="M127" s="210" t="s">
        <v>1</v>
      </c>
      <c r="N127" s="211" t="s">
        <v>43</v>
      </c>
      <c r="O127" s="71"/>
      <c r="P127" s="212">
        <f t="shared" si="1"/>
        <v>0</v>
      </c>
      <c r="Q127" s="212">
        <v>0</v>
      </c>
      <c r="R127" s="212">
        <f t="shared" si="2"/>
        <v>0</v>
      </c>
      <c r="S127" s="212">
        <v>0</v>
      </c>
      <c r="T127" s="213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4" t="s">
        <v>144</v>
      </c>
      <c r="AT127" s="214" t="s">
        <v>146</v>
      </c>
      <c r="AU127" s="214" t="s">
        <v>86</v>
      </c>
      <c r="AY127" s="17" t="s">
        <v>145</v>
      </c>
      <c r="BE127" s="215">
        <f t="shared" si="4"/>
        <v>0</v>
      </c>
      <c r="BF127" s="215">
        <f t="shared" si="5"/>
        <v>0</v>
      </c>
      <c r="BG127" s="215">
        <f t="shared" si="6"/>
        <v>0</v>
      </c>
      <c r="BH127" s="215">
        <f t="shared" si="7"/>
        <v>0</v>
      </c>
      <c r="BI127" s="215">
        <f t="shared" si="8"/>
        <v>0</v>
      </c>
      <c r="BJ127" s="17" t="s">
        <v>86</v>
      </c>
      <c r="BK127" s="215">
        <f t="shared" si="9"/>
        <v>0</v>
      </c>
      <c r="BL127" s="17" t="s">
        <v>144</v>
      </c>
      <c r="BM127" s="214" t="s">
        <v>144</v>
      </c>
    </row>
    <row r="128" spans="1:65" s="2" customFormat="1" ht="16.5" customHeight="1">
      <c r="A128" s="34"/>
      <c r="B128" s="35"/>
      <c r="C128" s="202" t="s">
        <v>144</v>
      </c>
      <c r="D128" s="202" t="s">
        <v>146</v>
      </c>
      <c r="E128" s="203" t="s">
        <v>1695</v>
      </c>
      <c r="F128" s="204" t="s">
        <v>1696</v>
      </c>
      <c r="G128" s="205" t="s">
        <v>173</v>
      </c>
      <c r="H128" s="206">
        <v>1</v>
      </c>
      <c r="I128" s="207"/>
      <c r="J128" s="208">
        <f t="shared" si="0"/>
        <v>0</v>
      </c>
      <c r="K128" s="209"/>
      <c r="L128" s="39"/>
      <c r="M128" s="210" t="s">
        <v>1</v>
      </c>
      <c r="N128" s="211" t="s">
        <v>43</v>
      </c>
      <c r="O128" s="71"/>
      <c r="P128" s="212">
        <f t="shared" si="1"/>
        <v>0</v>
      </c>
      <c r="Q128" s="212">
        <v>0</v>
      </c>
      <c r="R128" s="212">
        <f t="shared" si="2"/>
        <v>0</v>
      </c>
      <c r="S128" s="212">
        <v>0</v>
      </c>
      <c r="T128" s="213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4" t="s">
        <v>144</v>
      </c>
      <c r="AT128" s="214" t="s">
        <v>146</v>
      </c>
      <c r="AU128" s="214" t="s">
        <v>86</v>
      </c>
      <c r="AY128" s="17" t="s">
        <v>145</v>
      </c>
      <c r="BE128" s="215">
        <f t="shared" si="4"/>
        <v>0</v>
      </c>
      <c r="BF128" s="215">
        <f t="shared" si="5"/>
        <v>0</v>
      </c>
      <c r="BG128" s="215">
        <f t="shared" si="6"/>
        <v>0</v>
      </c>
      <c r="BH128" s="215">
        <f t="shared" si="7"/>
        <v>0</v>
      </c>
      <c r="BI128" s="215">
        <f t="shared" si="8"/>
        <v>0</v>
      </c>
      <c r="BJ128" s="17" t="s">
        <v>86</v>
      </c>
      <c r="BK128" s="215">
        <f t="shared" si="9"/>
        <v>0</v>
      </c>
      <c r="BL128" s="17" t="s">
        <v>144</v>
      </c>
      <c r="BM128" s="214" t="s">
        <v>180</v>
      </c>
    </row>
    <row r="129" spans="1:65" s="2" customFormat="1" ht="21.75" customHeight="1">
      <c r="A129" s="34"/>
      <c r="B129" s="35"/>
      <c r="C129" s="202" t="s">
        <v>175</v>
      </c>
      <c r="D129" s="202" t="s">
        <v>146</v>
      </c>
      <c r="E129" s="203" t="s">
        <v>1697</v>
      </c>
      <c r="F129" s="204" t="s">
        <v>1698</v>
      </c>
      <c r="G129" s="205" t="s">
        <v>779</v>
      </c>
      <c r="H129" s="206">
        <v>5</v>
      </c>
      <c r="I129" s="207"/>
      <c r="J129" s="208">
        <f t="shared" si="0"/>
        <v>0</v>
      </c>
      <c r="K129" s="209"/>
      <c r="L129" s="39"/>
      <c r="M129" s="210" t="s">
        <v>1</v>
      </c>
      <c r="N129" s="211" t="s">
        <v>43</v>
      </c>
      <c r="O129" s="71"/>
      <c r="P129" s="212">
        <f t="shared" si="1"/>
        <v>0</v>
      </c>
      <c r="Q129" s="212">
        <v>0</v>
      </c>
      <c r="R129" s="212">
        <f t="shared" si="2"/>
        <v>0</v>
      </c>
      <c r="S129" s="212">
        <v>0</v>
      </c>
      <c r="T129" s="213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144</v>
      </c>
      <c r="AT129" s="214" t="s">
        <v>146</v>
      </c>
      <c r="AU129" s="214" t="s">
        <v>86</v>
      </c>
      <c r="AY129" s="17" t="s">
        <v>145</v>
      </c>
      <c r="BE129" s="215">
        <f t="shared" si="4"/>
        <v>0</v>
      </c>
      <c r="BF129" s="215">
        <f t="shared" si="5"/>
        <v>0</v>
      </c>
      <c r="BG129" s="215">
        <f t="shared" si="6"/>
        <v>0</v>
      </c>
      <c r="BH129" s="215">
        <f t="shared" si="7"/>
        <v>0</v>
      </c>
      <c r="BI129" s="215">
        <f t="shared" si="8"/>
        <v>0</v>
      </c>
      <c r="BJ129" s="17" t="s">
        <v>86</v>
      </c>
      <c r="BK129" s="215">
        <f t="shared" si="9"/>
        <v>0</v>
      </c>
      <c r="BL129" s="17" t="s">
        <v>144</v>
      </c>
      <c r="BM129" s="214" t="s">
        <v>192</v>
      </c>
    </row>
    <row r="130" spans="1:65" s="2" customFormat="1" ht="33" customHeight="1">
      <c r="A130" s="34"/>
      <c r="B130" s="35"/>
      <c r="C130" s="202" t="s">
        <v>180</v>
      </c>
      <c r="D130" s="202" t="s">
        <v>146</v>
      </c>
      <c r="E130" s="203" t="s">
        <v>1699</v>
      </c>
      <c r="F130" s="204" t="s">
        <v>1700</v>
      </c>
      <c r="G130" s="205" t="s">
        <v>779</v>
      </c>
      <c r="H130" s="206">
        <v>4</v>
      </c>
      <c r="I130" s="207"/>
      <c r="J130" s="208">
        <f t="shared" si="0"/>
        <v>0</v>
      </c>
      <c r="K130" s="209"/>
      <c r="L130" s="39"/>
      <c r="M130" s="210" t="s">
        <v>1</v>
      </c>
      <c r="N130" s="211" t="s">
        <v>43</v>
      </c>
      <c r="O130" s="71"/>
      <c r="P130" s="212">
        <f t="shared" si="1"/>
        <v>0</v>
      </c>
      <c r="Q130" s="212">
        <v>0</v>
      </c>
      <c r="R130" s="212">
        <f t="shared" si="2"/>
        <v>0</v>
      </c>
      <c r="S130" s="212">
        <v>0</v>
      </c>
      <c r="T130" s="213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144</v>
      </c>
      <c r="AT130" s="214" t="s">
        <v>146</v>
      </c>
      <c r="AU130" s="214" t="s">
        <v>86</v>
      </c>
      <c r="AY130" s="17" t="s">
        <v>145</v>
      </c>
      <c r="BE130" s="215">
        <f t="shared" si="4"/>
        <v>0</v>
      </c>
      <c r="BF130" s="215">
        <f t="shared" si="5"/>
        <v>0</v>
      </c>
      <c r="BG130" s="215">
        <f t="shared" si="6"/>
        <v>0</v>
      </c>
      <c r="BH130" s="215">
        <f t="shared" si="7"/>
        <v>0</v>
      </c>
      <c r="BI130" s="215">
        <f t="shared" si="8"/>
        <v>0</v>
      </c>
      <c r="BJ130" s="17" t="s">
        <v>86</v>
      </c>
      <c r="BK130" s="215">
        <f t="shared" si="9"/>
        <v>0</v>
      </c>
      <c r="BL130" s="17" t="s">
        <v>144</v>
      </c>
      <c r="BM130" s="214" t="s">
        <v>200</v>
      </c>
    </row>
    <row r="131" spans="1:65" s="2" customFormat="1" ht="16.5" customHeight="1">
      <c r="A131" s="34"/>
      <c r="B131" s="35"/>
      <c r="C131" s="202" t="s">
        <v>184</v>
      </c>
      <c r="D131" s="202" t="s">
        <v>146</v>
      </c>
      <c r="E131" s="203" t="s">
        <v>1701</v>
      </c>
      <c r="F131" s="204" t="s">
        <v>1702</v>
      </c>
      <c r="G131" s="205" t="s">
        <v>779</v>
      </c>
      <c r="H131" s="206">
        <v>9</v>
      </c>
      <c r="I131" s="207"/>
      <c r="J131" s="208">
        <f t="shared" si="0"/>
        <v>0</v>
      </c>
      <c r="K131" s="209"/>
      <c r="L131" s="39"/>
      <c r="M131" s="210" t="s">
        <v>1</v>
      </c>
      <c r="N131" s="211" t="s">
        <v>43</v>
      </c>
      <c r="O131" s="71"/>
      <c r="P131" s="212">
        <f t="shared" si="1"/>
        <v>0</v>
      </c>
      <c r="Q131" s="212">
        <v>0</v>
      </c>
      <c r="R131" s="212">
        <f t="shared" si="2"/>
        <v>0</v>
      </c>
      <c r="S131" s="212">
        <v>0</v>
      </c>
      <c r="T131" s="213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144</v>
      </c>
      <c r="AT131" s="214" t="s">
        <v>146</v>
      </c>
      <c r="AU131" s="214" t="s">
        <v>86</v>
      </c>
      <c r="AY131" s="17" t="s">
        <v>145</v>
      </c>
      <c r="BE131" s="215">
        <f t="shared" si="4"/>
        <v>0</v>
      </c>
      <c r="BF131" s="215">
        <f t="shared" si="5"/>
        <v>0</v>
      </c>
      <c r="BG131" s="215">
        <f t="shared" si="6"/>
        <v>0</v>
      </c>
      <c r="BH131" s="215">
        <f t="shared" si="7"/>
        <v>0</v>
      </c>
      <c r="BI131" s="215">
        <f t="shared" si="8"/>
        <v>0</v>
      </c>
      <c r="BJ131" s="17" t="s">
        <v>86</v>
      </c>
      <c r="BK131" s="215">
        <f t="shared" si="9"/>
        <v>0</v>
      </c>
      <c r="BL131" s="17" t="s">
        <v>144</v>
      </c>
      <c r="BM131" s="214" t="s">
        <v>210</v>
      </c>
    </row>
    <row r="132" spans="1:65" s="2" customFormat="1" ht="16.5" customHeight="1">
      <c r="A132" s="34"/>
      <c r="B132" s="35"/>
      <c r="C132" s="202" t="s">
        <v>192</v>
      </c>
      <c r="D132" s="202" t="s">
        <v>146</v>
      </c>
      <c r="E132" s="203" t="s">
        <v>1703</v>
      </c>
      <c r="F132" s="204" t="s">
        <v>1704</v>
      </c>
      <c r="G132" s="205" t="s">
        <v>779</v>
      </c>
      <c r="H132" s="206">
        <v>16</v>
      </c>
      <c r="I132" s="207"/>
      <c r="J132" s="208">
        <f t="shared" si="0"/>
        <v>0</v>
      </c>
      <c r="K132" s="209"/>
      <c r="L132" s="39"/>
      <c r="M132" s="210" t="s">
        <v>1</v>
      </c>
      <c r="N132" s="211" t="s">
        <v>43</v>
      </c>
      <c r="O132" s="71"/>
      <c r="P132" s="212">
        <f t="shared" si="1"/>
        <v>0</v>
      </c>
      <c r="Q132" s="212">
        <v>0</v>
      </c>
      <c r="R132" s="212">
        <f t="shared" si="2"/>
        <v>0</v>
      </c>
      <c r="S132" s="212">
        <v>0</v>
      </c>
      <c r="T132" s="213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144</v>
      </c>
      <c r="AT132" s="214" t="s">
        <v>146</v>
      </c>
      <c r="AU132" s="214" t="s">
        <v>86</v>
      </c>
      <c r="AY132" s="17" t="s">
        <v>145</v>
      </c>
      <c r="BE132" s="215">
        <f t="shared" si="4"/>
        <v>0</v>
      </c>
      <c r="BF132" s="215">
        <f t="shared" si="5"/>
        <v>0</v>
      </c>
      <c r="BG132" s="215">
        <f t="shared" si="6"/>
        <v>0</v>
      </c>
      <c r="BH132" s="215">
        <f t="shared" si="7"/>
        <v>0</v>
      </c>
      <c r="BI132" s="215">
        <f t="shared" si="8"/>
        <v>0</v>
      </c>
      <c r="BJ132" s="17" t="s">
        <v>86</v>
      </c>
      <c r="BK132" s="215">
        <f t="shared" si="9"/>
        <v>0</v>
      </c>
      <c r="BL132" s="17" t="s">
        <v>144</v>
      </c>
      <c r="BM132" s="214" t="s">
        <v>218</v>
      </c>
    </row>
    <row r="133" spans="1:65" s="2" customFormat="1" ht="16.5" customHeight="1">
      <c r="A133" s="34"/>
      <c r="B133" s="35"/>
      <c r="C133" s="202" t="s">
        <v>169</v>
      </c>
      <c r="D133" s="202" t="s">
        <v>146</v>
      </c>
      <c r="E133" s="203" t="s">
        <v>1705</v>
      </c>
      <c r="F133" s="204" t="s">
        <v>1706</v>
      </c>
      <c r="G133" s="205" t="s">
        <v>251</v>
      </c>
      <c r="H133" s="206">
        <v>14</v>
      </c>
      <c r="I133" s="207"/>
      <c r="J133" s="208">
        <f t="shared" si="0"/>
        <v>0</v>
      </c>
      <c r="K133" s="209"/>
      <c r="L133" s="39"/>
      <c r="M133" s="210" t="s">
        <v>1</v>
      </c>
      <c r="N133" s="211" t="s">
        <v>43</v>
      </c>
      <c r="O133" s="71"/>
      <c r="P133" s="212">
        <f t="shared" si="1"/>
        <v>0</v>
      </c>
      <c r="Q133" s="212">
        <v>0</v>
      </c>
      <c r="R133" s="212">
        <f t="shared" si="2"/>
        <v>0</v>
      </c>
      <c r="S133" s="212">
        <v>0</v>
      </c>
      <c r="T133" s="213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4" t="s">
        <v>144</v>
      </c>
      <c r="AT133" s="214" t="s">
        <v>146</v>
      </c>
      <c r="AU133" s="214" t="s">
        <v>86</v>
      </c>
      <c r="AY133" s="17" t="s">
        <v>145</v>
      </c>
      <c r="BE133" s="215">
        <f t="shared" si="4"/>
        <v>0</v>
      </c>
      <c r="BF133" s="215">
        <f t="shared" si="5"/>
        <v>0</v>
      </c>
      <c r="BG133" s="215">
        <f t="shared" si="6"/>
        <v>0</v>
      </c>
      <c r="BH133" s="215">
        <f t="shared" si="7"/>
        <v>0</v>
      </c>
      <c r="BI133" s="215">
        <f t="shared" si="8"/>
        <v>0</v>
      </c>
      <c r="BJ133" s="17" t="s">
        <v>86</v>
      </c>
      <c r="BK133" s="215">
        <f t="shared" si="9"/>
        <v>0</v>
      </c>
      <c r="BL133" s="17" t="s">
        <v>144</v>
      </c>
      <c r="BM133" s="214" t="s">
        <v>232</v>
      </c>
    </row>
    <row r="134" spans="1:65" s="2" customFormat="1" ht="16.5" customHeight="1">
      <c r="A134" s="34"/>
      <c r="B134" s="35"/>
      <c r="C134" s="202" t="s">
        <v>200</v>
      </c>
      <c r="D134" s="202" t="s">
        <v>146</v>
      </c>
      <c r="E134" s="203" t="s">
        <v>1707</v>
      </c>
      <c r="F134" s="204" t="s">
        <v>1708</v>
      </c>
      <c r="G134" s="205" t="s">
        <v>251</v>
      </c>
      <c r="H134" s="206">
        <v>49</v>
      </c>
      <c r="I134" s="207"/>
      <c r="J134" s="208">
        <f t="shared" si="0"/>
        <v>0</v>
      </c>
      <c r="K134" s="209"/>
      <c r="L134" s="39"/>
      <c r="M134" s="210" t="s">
        <v>1</v>
      </c>
      <c r="N134" s="211" t="s">
        <v>43</v>
      </c>
      <c r="O134" s="71"/>
      <c r="P134" s="212">
        <f t="shared" si="1"/>
        <v>0</v>
      </c>
      <c r="Q134" s="212">
        <v>0</v>
      </c>
      <c r="R134" s="212">
        <f t="shared" si="2"/>
        <v>0</v>
      </c>
      <c r="S134" s="212">
        <v>0</v>
      </c>
      <c r="T134" s="213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144</v>
      </c>
      <c r="AT134" s="214" t="s">
        <v>146</v>
      </c>
      <c r="AU134" s="214" t="s">
        <v>86</v>
      </c>
      <c r="AY134" s="17" t="s">
        <v>145</v>
      </c>
      <c r="BE134" s="215">
        <f t="shared" si="4"/>
        <v>0</v>
      </c>
      <c r="BF134" s="215">
        <f t="shared" si="5"/>
        <v>0</v>
      </c>
      <c r="BG134" s="215">
        <f t="shared" si="6"/>
        <v>0</v>
      </c>
      <c r="BH134" s="215">
        <f t="shared" si="7"/>
        <v>0</v>
      </c>
      <c r="BI134" s="215">
        <f t="shared" si="8"/>
        <v>0</v>
      </c>
      <c r="BJ134" s="17" t="s">
        <v>86</v>
      </c>
      <c r="BK134" s="215">
        <f t="shared" si="9"/>
        <v>0</v>
      </c>
      <c r="BL134" s="17" t="s">
        <v>144</v>
      </c>
      <c r="BM134" s="214" t="s">
        <v>242</v>
      </c>
    </row>
    <row r="135" spans="1:65" s="2" customFormat="1" ht="16.5" customHeight="1">
      <c r="A135" s="34"/>
      <c r="B135" s="35"/>
      <c r="C135" s="202" t="s">
        <v>205</v>
      </c>
      <c r="D135" s="202" t="s">
        <v>146</v>
      </c>
      <c r="E135" s="203" t="s">
        <v>1709</v>
      </c>
      <c r="F135" s="204" t="s">
        <v>1710</v>
      </c>
      <c r="G135" s="205" t="s">
        <v>251</v>
      </c>
      <c r="H135" s="206">
        <v>210</v>
      </c>
      <c r="I135" s="207"/>
      <c r="J135" s="208">
        <f t="shared" si="0"/>
        <v>0</v>
      </c>
      <c r="K135" s="209"/>
      <c r="L135" s="39"/>
      <c r="M135" s="210" t="s">
        <v>1</v>
      </c>
      <c r="N135" s="211" t="s">
        <v>43</v>
      </c>
      <c r="O135" s="71"/>
      <c r="P135" s="212">
        <f t="shared" si="1"/>
        <v>0</v>
      </c>
      <c r="Q135" s="212">
        <v>0</v>
      </c>
      <c r="R135" s="212">
        <f t="shared" si="2"/>
        <v>0</v>
      </c>
      <c r="S135" s="212">
        <v>0</v>
      </c>
      <c r="T135" s="213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144</v>
      </c>
      <c r="AT135" s="214" t="s">
        <v>146</v>
      </c>
      <c r="AU135" s="214" t="s">
        <v>86</v>
      </c>
      <c r="AY135" s="17" t="s">
        <v>145</v>
      </c>
      <c r="BE135" s="215">
        <f t="shared" si="4"/>
        <v>0</v>
      </c>
      <c r="BF135" s="215">
        <f t="shared" si="5"/>
        <v>0</v>
      </c>
      <c r="BG135" s="215">
        <f t="shared" si="6"/>
        <v>0</v>
      </c>
      <c r="BH135" s="215">
        <f t="shared" si="7"/>
        <v>0</v>
      </c>
      <c r="BI135" s="215">
        <f t="shared" si="8"/>
        <v>0</v>
      </c>
      <c r="BJ135" s="17" t="s">
        <v>86</v>
      </c>
      <c r="BK135" s="215">
        <f t="shared" si="9"/>
        <v>0</v>
      </c>
      <c r="BL135" s="17" t="s">
        <v>144</v>
      </c>
      <c r="BM135" s="214" t="s">
        <v>256</v>
      </c>
    </row>
    <row r="136" spans="1:65" s="2" customFormat="1" ht="16.5" customHeight="1">
      <c r="A136" s="34"/>
      <c r="B136" s="35"/>
      <c r="C136" s="202" t="s">
        <v>210</v>
      </c>
      <c r="D136" s="202" t="s">
        <v>146</v>
      </c>
      <c r="E136" s="203" t="s">
        <v>1711</v>
      </c>
      <c r="F136" s="204" t="s">
        <v>1712</v>
      </c>
      <c r="G136" s="205" t="s">
        <v>251</v>
      </c>
      <c r="H136" s="206">
        <v>145</v>
      </c>
      <c r="I136" s="207"/>
      <c r="J136" s="208">
        <f t="shared" si="0"/>
        <v>0</v>
      </c>
      <c r="K136" s="209"/>
      <c r="L136" s="39"/>
      <c r="M136" s="210" t="s">
        <v>1</v>
      </c>
      <c r="N136" s="211" t="s">
        <v>43</v>
      </c>
      <c r="O136" s="71"/>
      <c r="P136" s="212">
        <f t="shared" si="1"/>
        <v>0</v>
      </c>
      <c r="Q136" s="212">
        <v>0</v>
      </c>
      <c r="R136" s="212">
        <f t="shared" si="2"/>
        <v>0</v>
      </c>
      <c r="S136" s="212">
        <v>0</v>
      </c>
      <c r="T136" s="213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144</v>
      </c>
      <c r="AT136" s="214" t="s">
        <v>146</v>
      </c>
      <c r="AU136" s="214" t="s">
        <v>86</v>
      </c>
      <c r="AY136" s="17" t="s">
        <v>145</v>
      </c>
      <c r="BE136" s="215">
        <f t="shared" si="4"/>
        <v>0</v>
      </c>
      <c r="BF136" s="215">
        <f t="shared" si="5"/>
        <v>0</v>
      </c>
      <c r="BG136" s="215">
        <f t="shared" si="6"/>
        <v>0</v>
      </c>
      <c r="BH136" s="215">
        <f t="shared" si="7"/>
        <v>0</v>
      </c>
      <c r="BI136" s="215">
        <f t="shared" si="8"/>
        <v>0</v>
      </c>
      <c r="BJ136" s="17" t="s">
        <v>86</v>
      </c>
      <c r="BK136" s="215">
        <f t="shared" si="9"/>
        <v>0</v>
      </c>
      <c r="BL136" s="17" t="s">
        <v>144</v>
      </c>
      <c r="BM136" s="214" t="s">
        <v>267</v>
      </c>
    </row>
    <row r="137" spans="1:65" s="2" customFormat="1" ht="16.5" customHeight="1">
      <c r="A137" s="34"/>
      <c r="B137" s="35"/>
      <c r="C137" s="202" t="s">
        <v>214</v>
      </c>
      <c r="D137" s="202" t="s">
        <v>146</v>
      </c>
      <c r="E137" s="203" t="s">
        <v>1713</v>
      </c>
      <c r="F137" s="204" t="s">
        <v>1714</v>
      </c>
      <c r="G137" s="205" t="s">
        <v>251</v>
      </c>
      <c r="H137" s="206">
        <v>250</v>
      </c>
      <c r="I137" s="207"/>
      <c r="J137" s="208">
        <f t="shared" si="0"/>
        <v>0</v>
      </c>
      <c r="K137" s="209"/>
      <c r="L137" s="39"/>
      <c r="M137" s="210" t="s">
        <v>1</v>
      </c>
      <c r="N137" s="211" t="s">
        <v>43</v>
      </c>
      <c r="O137" s="71"/>
      <c r="P137" s="212">
        <f t="shared" si="1"/>
        <v>0</v>
      </c>
      <c r="Q137" s="212">
        <v>0</v>
      </c>
      <c r="R137" s="212">
        <f t="shared" si="2"/>
        <v>0</v>
      </c>
      <c r="S137" s="212">
        <v>0</v>
      </c>
      <c r="T137" s="21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144</v>
      </c>
      <c r="AT137" s="214" t="s">
        <v>146</v>
      </c>
      <c r="AU137" s="214" t="s">
        <v>86</v>
      </c>
      <c r="AY137" s="17" t="s">
        <v>145</v>
      </c>
      <c r="BE137" s="215">
        <f t="shared" si="4"/>
        <v>0</v>
      </c>
      <c r="BF137" s="215">
        <f t="shared" si="5"/>
        <v>0</v>
      </c>
      <c r="BG137" s="215">
        <f t="shared" si="6"/>
        <v>0</v>
      </c>
      <c r="BH137" s="215">
        <f t="shared" si="7"/>
        <v>0</v>
      </c>
      <c r="BI137" s="215">
        <f t="shared" si="8"/>
        <v>0</v>
      </c>
      <c r="BJ137" s="17" t="s">
        <v>86</v>
      </c>
      <c r="BK137" s="215">
        <f t="shared" si="9"/>
        <v>0</v>
      </c>
      <c r="BL137" s="17" t="s">
        <v>144</v>
      </c>
      <c r="BM137" s="214" t="s">
        <v>279</v>
      </c>
    </row>
    <row r="138" spans="1:65" s="2" customFormat="1" ht="21.75" customHeight="1">
      <c r="A138" s="34"/>
      <c r="B138" s="35"/>
      <c r="C138" s="202" t="s">
        <v>218</v>
      </c>
      <c r="D138" s="202" t="s">
        <v>146</v>
      </c>
      <c r="E138" s="203" t="s">
        <v>1715</v>
      </c>
      <c r="F138" s="204" t="s">
        <v>1716</v>
      </c>
      <c r="G138" s="205" t="s">
        <v>251</v>
      </c>
      <c r="H138" s="206">
        <v>30</v>
      </c>
      <c r="I138" s="207"/>
      <c r="J138" s="208">
        <f t="shared" si="0"/>
        <v>0</v>
      </c>
      <c r="K138" s="209"/>
      <c r="L138" s="39"/>
      <c r="M138" s="210" t="s">
        <v>1</v>
      </c>
      <c r="N138" s="211" t="s">
        <v>43</v>
      </c>
      <c r="O138" s="71"/>
      <c r="P138" s="212">
        <f t="shared" si="1"/>
        <v>0</v>
      </c>
      <c r="Q138" s="212">
        <v>0</v>
      </c>
      <c r="R138" s="212">
        <f t="shared" si="2"/>
        <v>0</v>
      </c>
      <c r="S138" s="212">
        <v>0</v>
      </c>
      <c r="T138" s="21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144</v>
      </c>
      <c r="AT138" s="214" t="s">
        <v>146</v>
      </c>
      <c r="AU138" s="214" t="s">
        <v>86</v>
      </c>
      <c r="AY138" s="17" t="s">
        <v>145</v>
      </c>
      <c r="BE138" s="215">
        <f t="shared" si="4"/>
        <v>0</v>
      </c>
      <c r="BF138" s="215">
        <f t="shared" si="5"/>
        <v>0</v>
      </c>
      <c r="BG138" s="215">
        <f t="shared" si="6"/>
        <v>0</v>
      </c>
      <c r="BH138" s="215">
        <f t="shared" si="7"/>
        <v>0</v>
      </c>
      <c r="BI138" s="215">
        <f t="shared" si="8"/>
        <v>0</v>
      </c>
      <c r="BJ138" s="17" t="s">
        <v>86</v>
      </c>
      <c r="BK138" s="215">
        <f t="shared" si="9"/>
        <v>0</v>
      </c>
      <c r="BL138" s="17" t="s">
        <v>144</v>
      </c>
      <c r="BM138" s="214" t="s">
        <v>292</v>
      </c>
    </row>
    <row r="139" spans="1:65" s="2" customFormat="1" ht="21.75" customHeight="1">
      <c r="A139" s="34"/>
      <c r="B139" s="35"/>
      <c r="C139" s="202" t="s">
        <v>8</v>
      </c>
      <c r="D139" s="202" t="s">
        <v>146</v>
      </c>
      <c r="E139" s="203" t="s">
        <v>1717</v>
      </c>
      <c r="F139" s="204" t="s">
        <v>1718</v>
      </c>
      <c r="G139" s="205" t="s">
        <v>251</v>
      </c>
      <c r="H139" s="206">
        <v>49</v>
      </c>
      <c r="I139" s="207"/>
      <c r="J139" s="208">
        <f t="shared" si="0"/>
        <v>0</v>
      </c>
      <c r="K139" s="209"/>
      <c r="L139" s="39"/>
      <c r="M139" s="210" t="s">
        <v>1</v>
      </c>
      <c r="N139" s="211" t="s">
        <v>43</v>
      </c>
      <c r="O139" s="71"/>
      <c r="P139" s="212">
        <f t="shared" si="1"/>
        <v>0</v>
      </c>
      <c r="Q139" s="212">
        <v>0</v>
      </c>
      <c r="R139" s="212">
        <f t="shared" si="2"/>
        <v>0</v>
      </c>
      <c r="S139" s="212">
        <v>0</v>
      </c>
      <c r="T139" s="213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4" t="s">
        <v>144</v>
      </c>
      <c r="AT139" s="214" t="s">
        <v>146</v>
      </c>
      <c r="AU139" s="214" t="s">
        <v>86</v>
      </c>
      <c r="AY139" s="17" t="s">
        <v>145</v>
      </c>
      <c r="BE139" s="215">
        <f t="shared" si="4"/>
        <v>0</v>
      </c>
      <c r="BF139" s="215">
        <f t="shared" si="5"/>
        <v>0</v>
      </c>
      <c r="BG139" s="215">
        <f t="shared" si="6"/>
        <v>0</v>
      </c>
      <c r="BH139" s="215">
        <f t="shared" si="7"/>
        <v>0</v>
      </c>
      <c r="BI139" s="215">
        <f t="shared" si="8"/>
        <v>0</v>
      </c>
      <c r="BJ139" s="17" t="s">
        <v>86</v>
      </c>
      <c r="BK139" s="215">
        <f t="shared" si="9"/>
        <v>0</v>
      </c>
      <c r="BL139" s="17" t="s">
        <v>144</v>
      </c>
      <c r="BM139" s="214" t="s">
        <v>301</v>
      </c>
    </row>
    <row r="140" spans="1:65" s="2" customFormat="1" ht="16.5" customHeight="1">
      <c r="A140" s="34"/>
      <c r="B140" s="35"/>
      <c r="C140" s="202" t="s">
        <v>232</v>
      </c>
      <c r="D140" s="202" t="s">
        <v>146</v>
      </c>
      <c r="E140" s="203" t="s">
        <v>1719</v>
      </c>
      <c r="F140" s="204" t="s">
        <v>1720</v>
      </c>
      <c r="G140" s="205" t="s">
        <v>251</v>
      </c>
      <c r="H140" s="206">
        <v>605</v>
      </c>
      <c r="I140" s="207"/>
      <c r="J140" s="208">
        <f t="shared" si="0"/>
        <v>0</v>
      </c>
      <c r="K140" s="209"/>
      <c r="L140" s="39"/>
      <c r="M140" s="210" t="s">
        <v>1</v>
      </c>
      <c r="N140" s="211" t="s">
        <v>43</v>
      </c>
      <c r="O140" s="71"/>
      <c r="P140" s="212">
        <f t="shared" si="1"/>
        <v>0</v>
      </c>
      <c r="Q140" s="212">
        <v>0</v>
      </c>
      <c r="R140" s="212">
        <f t="shared" si="2"/>
        <v>0</v>
      </c>
      <c r="S140" s="212">
        <v>0</v>
      </c>
      <c r="T140" s="213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144</v>
      </c>
      <c r="AT140" s="214" t="s">
        <v>146</v>
      </c>
      <c r="AU140" s="214" t="s">
        <v>86</v>
      </c>
      <c r="AY140" s="17" t="s">
        <v>145</v>
      </c>
      <c r="BE140" s="215">
        <f t="shared" si="4"/>
        <v>0</v>
      </c>
      <c r="BF140" s="215">
        <f t="shared" si="5"/>
        <v>0</v>
      </c>
      <c r="BG140" s="215">
        <f t="shared" si="6"/>
        <v>0</v>
      </c>
      <c r="BH140" s="215">
        <f t="shared" si="7"/>
        <v>0</v>
      </c>
      <c r="BI140" s="215">
        <f t="shared" si="8"/>
        <v>0</v>
      </c>
      <c r="BJ140" s="17" t="s">
        <v>86</v>
      </c>
      <c r="BK140" s="215">
        <f t="shared" si="9"/>
        <v>0</v>
      </c>
      <c r="BL140" s="17" t="s">
        <v>144</v>
      </c>
      <c r="BM140" s="214" t="s">
        <v>312</v>
      </c>
    </row>
    <row r="141" spans="1:65" s="2" customFormat="1" ht="16.5" customHeight="1">
      <c r="A141" s="34"/>
      <c r="B141" s="35"/>
      <c r="C141" s="202" t="s">
        <v>236</v>
      </c>
      <c r="D141" s="202" t="s">
        <v>146</v>
      </c>
      <c r="E141" s="203" t="s">
        <v>1721</v>
      </c>
      <c r="F141" s="204" t="s">
        <v>1722</v>
      </c>
      <c r="G141" s="205" t="s">
        <v>779</v>
      </c>
      <c r="H141" s="206">
        <v>50</v>
      </c>
      <c r="I141" s="207"/>
      <c r="J141" s="208">
        <f t="shared" si="0"/>
        <v>0</v>
      </c>
      <c r="K141" s="209"/>
      <c r="L141" s="39"/>
      <c r="M141" s="210" t="s">
        <v>1</v>
      </c>
      <c r="N141" s="211" t="s">
        <v>43</v>
      </c>
      <c r="O141" s="71"/>
      <c r="P141" s="212">
        <f t="shared" si="1"/>
        <v>0</v>
      </c>
      <c r="Q141" s="212">
        <v>0</v>
      </c>
      <c r="R141" s="212">
        <f t="shared" si="2"/>
        <v>0</v>
      </c>
      <c r="S141" s="212">
        <v>0</v>
      </c>
      <c r="T141" s="213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144</v>
      </c>
      <c r="AT141" s="214" t="s">
        <v>146</v>
      </c>
      <c r="AU141" s="214" t="s">
        <v>86</v>
      </c>
      <c r="AY141" s="17" t="s">
        <v>145</v>
      </c>
      <c r="BE141" s="215">
        <f t="shared" si="4"/>
        <v>0</v>
      </c>
      <c r="BF141" s="215">
        <f t="shared" si="5"/>
        <v>0</v>
      </c>
      <c r="BG141" s="215">
        <f t="shared" si="6"/>
        <v>0</v>
      </c>
      <c r="BH141" s="215">
        <f t="shared" si="7"/>
        <v>0</v>
      </c>
      <c r="BI141" s="215">
        <f t="shared" si="8"/>
        <v>0</v>
      </c>
      <c r="BJ141" s="17" t="s">
        <v>86</v>
      </c>
      <c r="BK141" s="215">
        <f t="shared" si="9"/>
        <v>0</v>
      </c>
      <c r="BL141" s="17" t="s">
        <v>144</v>
      </c>
      <c r="BM141" s="214" t="s">
        <v>240</v>
      </c>
    </row>
    <row r="142" spans="1:65" s="2" customFormat="1" ht="16.5" customHeight="1">
      <c r="A142" s="34"/>
      <c r="B142" s="35"/>
      <c r="C142" s="202" t="s">
        <v>242</v>
      </c>
      <c r="D142" s="202" t="s">
        <v>146</v>
      </c>
      <c r="E142" s="203" t="s">
        <v>1723</v>
      </c>
      <c r="F142" s="204" t="s">
        <v>1724</v>
      </c>
      <c r="G142" s="205" t="s">
        <v>779</v>
      </c>
      <c r="H142" s="206">
        <v>35</v>
      </c>
      <c r="I142" s="207"/>
      <c r="J142" s="208">
        <f t="shared" si="0"/>
        <v>0</v>
      </c>
      <c r="K142" s="209"/>
      <c r="L142" s="39"/>
      <c r="M142" s="210" t="s">
        <v>1</v>
      </c>
      <c r="N142" s="211" t="s">
        <v>43</v>
      </c>
      <c r="O142" s="71"/>
      <c r="P142" s="212">
        <f t="shared" si="1"/>
        <v>0</v>
      </c>
      <c r="Q142" s="212">
        <v>0</v>
      </c>
      <c r="R142" s="212">
        <f t="shared" si="2"/>
        <v>0</v>
      </c>
      <c r="S142" s="212">
        <v>0</v>
      </c>
      <c r="T142" s="213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144</v>
      </c>
      <c r="AT142" s="214" t="s">
        <v>146</v>
      </c>
      <c r="AU142" s="214" t="s">
        <v>86</v>
      </c>
      <c r="AY142" s="17" t="s">
        <v>145</v>
      </c>
      <c r="BE142" s="215">
        <f t="shared" si="4"/>
        <v>0</v>
      </c>
      <c r="BF142" s="215">
        <f t="shared" si="5"/>
        <v>0</v>
      </c>
      <c r="BG142" s="215">
        <f t="shared" si="6"/>
        <v>0</v>
      </c>
      <c r="BH142" s="215">
        <f t="shared" si="7"/>
        <v>0</v>
      </c>
      <c r="BI142" s="215">
        <f t="shared" si="8"/>
        <v>0</v>
      </c>
      <c r="BJ142" s="17" t="s">
        <v>86</v>
      </c>
      <c r="BK142" s="215">
        <f t="shared" si="9"/>
        <v>0</v>
      </c>
      <c r="BL142" s="17" t="s">
        <v>144</v>
      </c>
      <c r="BM142" s="214" t="s">
        <v>335</v>
      </c>
    </row>
    <row r="143" spans="1:65" s="2" customFormat="1" ht="16.5" customHeight="1">
      <c r="A143" s="34"/>
      <c r="B143" s="35"/>
      <c r="C143" s="202" t="s">
        <v>248</v>
      </c>
      <c r="D143" s="202" t="s">
        <v>146</v>
      </c>
      <c r="E143" s="203" t="s">
        <v>1725</v>
      </c>
      <c r="F143" s="204" t="s">
        <v>1726</v>
      </c>
      <c r="G143" s="205" t="s">
        <v>779</v>
      </c>
      <c r="H143" s="206">
        <v>40</v>
      </c>
      <c r="I143" s="207"/>
      <c r="J143" s="208">
        <f t="shared" si="0"/>
        <v>0</v>
      </c>
      <c r="K143" s="209"/>
      <c r="L143" s="39"/>
      <c r="M143" s="210" t="s">
        <v>1</v>
      </c>
      <c r="N143" s="211" t="s">
        <v>43</v>
      </c>
      <c r="O143" s="71"/>
      <c r="P143" s="212">
        <f t="shared" si="1"/>
        <v>0</v>
      </c>
      <c r="Q143" s="212">
        <v>0</v>
      </c>
      <c r="R143" s="212">
        <f t="shared" si="2"/>
        <v>0</v>
      </c>
      <c r="S143" s="212">
        <v>0</v>
      </c>
      <c r="T143" s="213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144</v>
      </c>
      <c r="AT143" s="214" t="s">
        <v>146</v>
      </c>
      <c r="AU143" s="214" t="s">
        <v>86</v>
      </c>
      <c r="AY143" s="17" t="s">
        <v>145</v>
      </c>
      <c r="BE143" s="215">
        <f t="shared" si="4"/>
        <v>0</v>
      </c>
      <c r="BF143" s="215">
        <f t="shared" si="5"/>
        <v>0</v>
      </c>
      <c r="BG143" s="215">
        <f t="shared" si="6"/>
        <v>0</v>
      </c>
      <c r="BH143" s="215">
        <f t="shared" si="7"/>
        <v>0</v>
      </c>
      <c r="BI143" s="215">
        <f t="shared" si="8"/>
        <v>0</v>
      </c>
      <c r="BJ143" s="17" t="s">
        <v>86</v>
      </c>
      <c r="BK143" s="215">
        <f t="shared" si="9"/>
        <v>0</v>
      </c>
      <c r="BL143" s="17" t="s">
        <v>144</v>
      </c>
      <c r="BM143" s="214" t="s">
        <v>344</v>
      </c>
    </row>
    <row r="144" spans="1:65" s="2" customFormat="1" ht="55.5" customHeight="1">
      <c r="A144" s="34"/>
      <c r="B144" s="35"/>
      <c r="C144" s="202" t="s">
        <v>256</v>
      </c>
      <c r="D144" s="202" t="s">
        <v>146</v>
      </c>
      <c r="E144" s="203" t="s">
        <v>1727</v>
      </c>
      <c r="F144" s="204" t="s">
        <v>1728</v>
      </c>
      <c r="G144" s="205" t="s">
        <v>779</v>
      </c>
      <c r="H144" s="206">
        <v>2</v>
      </c>
      <c r="I144" s="207"/>
      <c r="J144" s="208">
        <f t="shared" si="0"/>
        <v>0</v>
      </c>
      <c r="K144" s="209"/>
      <c r="L144" s="39"/>
      <c r="M144" s="210" t="s">
        <v>1</v>
      </c>
      <c r="N144" s="211" t="s">
        <v>43</v>
      </c>
      <c r="O144" s="71"/>
      <c r="P144" s="212">
        <f t="shared" si="1"/>
        <v>0</v>
      </c>
      <c r="Q144" s="212">
        <v>0</v>
      </c>
      <c r="R144" s="212">
        <f t="shared" si="2"/>
        <v>0</v>
      </c>
      <c r="S144" s="212">
        <v>0</v>
      </c>
      <c r="T144" s="213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144</v>
      </c>
      <c r="AT144" s="214" t="s">
        <v>146</v>
      </c>
      <c r="AU144" s="214" t="s">
        <v>86</v>
      </c>
      <c r="AY144" s="17" t="s">
        <v>145</v>
      </c>
      <c r="BE144" s="215">
        <f t="shared" si="4"/>
        <v>0</v>
      </c>
      <c r="BF144" s="215">
        <f t="shared" si="5"/>
        <v>0</v>
      </c>
      <c r="BG144" s="215">
        <f t="shared" si="6"/>
        <v>0</v>
      </c>
      <c r="BH144" s="215">
        <f t="shared" si="7"/>
        <v>0</v>
      </c>
      <c r="BI144" s="215">
        <f t="shared" si="8"/>
        <v>0</v>
      </c>
      <c r="BJ144" s="17" t="s">
        <v>86</v>
      </c>
      <c r="BK144" s="215">
        <f t="shared" si="9"/>
        <v>0</v>
      </c>
      <c r="BL144" s="17" t="s">
        <v>144</v>
      </c>
      <c r="BM144" s="214" t="s">
        <v>355</v>
      </c>
    </row>
    <row r="145" spans="1:65" s="2" customFormat="1" ht="55.5" customHeight="1">
      <c r="A145" s="34"/>
      <c r="B145" s="35"/>
      <c r="C145" s="202" t="s">
        <v>7</v>
      </c>
      <c r="D145" s="202" t="s">
        <v>146</v>
      </c>
      <c r="E145" s="203" t="s">
        <v>1729</v>
      </c>
      <c r="F145" s="204" t="s">
        <v>1730</v>
      </c>
      <c r="G145" s="205" t="s">
        <v>779</v>
      </c>
      <c r="H145" s="206">
        <v>4</v>
      </c>
      <c r="I145" s="207"/>
      <c r="J145" s="208">
        <f t="shared" si="0"/>
        <v>0</v>
      </c>
      <c r="K145" s="209"/>
      <c r="L145" s="39"/>
      <c r="M145" s="210" t="s">
        <v>1</v>
      </c>
      <c r="N145" s="211" t="s">
        <v>43</v>
      </c>
      <c r="O145" s="71"/>
      <c r="P145" s="212">
        <f t="shared" si="1"/>
        <v>0</v>
      </c>
      <c r="Q145" s="212">
        <v>0</v>
      </c>
      <c r="R145" s="212">
        <f t="shared" si="2"/>
        <v>0</v>
      </c>
      <c r="S145" s="212">
        <v>0</v>
      </c>
      <c r="T145" s="213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144</v>
      </c>
      <c r="AT145" s="214" t="s">
        <v>146</v>
      </c>
      <c r="AU145" s="214" t="s">
        <v>86</v>
      </c>
      <c r="AY145" s="17" t="s">
        <v>145</v>
      </c>
      <c r="BE145" s="215">
        <f t="shared" si="4"/>
        <v>0</v>
      </c>
      <c r="BF145" s="215">
        <f t="shared" si="5"/>
        <v>0</v>
      </c>
      <c r="BG145" s="215">
        <f t="shared" si="6"/>
        <v>0</v>
      </c>
      <c r="BH145" s="215">
        <f t="shared" si="7"/>
        <v>0</v>
      </c>
      <c r="BI145" s="215">
        <f t="shared" si="8"/>
        <v>0</v>
      </c>
      <c r="BJ145" s="17" t="s">
        <v>86</v>
      </c>
      <c r="BK145" s="215">
        <f t="shared" si="9"/>
        <v>0</v>
      </c>
      <c r="BL145" s="17" t="s">
        <v>144</v>
      </c>
      <c r="BM145" s="214" t="s">
        <v>365</v>
      </c>
    </row>
    <row r="146" spans="1:65" s="2" customFormat="1" ht="21.75" customHeight="1">
      <c r="A146" s="34"/>
      <c r="B146" s="35"/>
      <c r="C146" s="202" t="s">
        <v>267</v>
      </c>
      <c r="D146" s="202" t="s">
        <v>146</v>
      </c>
      <c r="E146" s="203" t="s">
        <v>1731</v>
      </c>
      <c r="F146" s="204" t="s">
        <v>1732</v>
      </c>
      <c r="G146" s="205" t="s">
        <v>251</v>
      </c>
      <c r="H146" s="206">
        <v>50</v>
      </c>
      <c r="I146" s="207"/>
      <c r="J146" s="208">
        <f t="shared" si="0"/>
        <v>0</v>
      </c>
      <c r="K146" s="209"/>
      <c r="L146" s="39"/>
      <c r="M146" s="210" t="s">
        <v>1</v>
      </c>
      <c r="N146" s="211" t="s">
        <v>43</v>
      </c>
      <c r="O146" s="71"/>
      <c r="P146" s="212">
        <f t="shared" si="1"/>
        <v>0</v>
      </c>
      <c r="Q146" s="212">
        <v>0</v>
      </c>
      <c r="R146" s="212">
        <f t="shared" si="2"/>
        <v>0</v>
      </c>
      <c r="S146" s="212">
        <v>0</v>
      </c>
      <c r="T146" s="213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144</v>
      </c>
      <c r="AT146" s="214" t="s">
        <v>146</v>
      </c>
      <c r="AU146" s="214" t="s">
        <v>86</v>
      </c>
      <c r="AY146" s="17" t="s">
        <v>145</v>
      </c>
      <c r="BE146" s="215">
        <f t="shared" si="4"/>
        <v>0</v>
      </c>
      <c r="BF146" s="215">
        <f t="shared" si="5"/>
        <v>0</v>
      </c>
      <c r="BG146" s="215">
        <f t="shared" si="6"/>
        <v>0</v>
      </c>
      <c r="BH146" s="215">
        <f t="shared" si="7"/>
        <v>0</v>
      </c>
      <c r="BI146" s="215">
        <f t="shared" si="8"/>
        <v>0</v>
      </c>
      <c r="BJ146" s="17" t="s">
        <v>86</v>
      </c>
      <c r="BK146" s="215">
        <f t="shared" si="9"/>
        <v>0</v>
      </c>
      <c r="BL146" s="17" t="s">
        <v>144</v>
      </c>
      <c r="BM146" s="214" t="s">
        <v>375</v>
      </c>
    </row>
    <row r="147" spans="1:65" s="2" customFormat="1" ht="21.75" customHeight="1">
      <c r="A147" s="34"/>
      <c r="B147" s="35"/>
      <c r="C147" s="202" t="s">
        <v>272</v>
      </c>
      <c r="D147" s="202" t="s">
        <v>146</v>
      </c>
      <c r="E147" s="203" t="s">
        <v>1733</v>
      </c>
      <c r="F147" s="204" t="s">
        <v>1734</v>
      </c>
      <c r="G147" s="205" t="s">
        <v>251</v>
      </c>
      <c r="H147" s="206">
        <v>50</v>
      </c>
      <c r="I147" s="207"/>
      <c r="J147" s="208">
        <f t="shared" si="0"/>
        <v>0</v>
      </c>
      <c r="K147" s="209"/>
      <c r="L147" s="39"/>
      <c r="M147" s="210" t="s">
        <v>1</v>
      </c>
      <c r="N147" s="211" t="s">
        <v>43</v>
      </c>
      <c r="O147" s="71"/>
      <c r="P147" s="212">
        <f t="shared" si="1"/>
        <v>0</v>
      </c>
      <c r="Q147" s="212">
        <v>0</v>
      </c>
      <c r="R147" s="212">
        <f t="shared" si="2"/>
        <v>0</v>
      </c>
      <c r="S147" s="212">
        <v>0</v>
      </c>
      <c r="T147" s="213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144</v>
      </c>
      <c r="AT147" s="214" t="s">
        <v>146</v>
      </c>
      <c r="AU147" s="214" t="s">
        <v>86</v>
      </c>
      <c r="AY147" s="17" t="s">
        <v>145</v>
      </c>
      <c r="BE147" s="215">
        <f t="shared" si="4"/>
        <v>0</v>
      </c>
      <c r="BF147" s="215">
        <f t="shared" si="5"/>
        <v>0</v>
      </c>
      <c r="BG147" s="215">
        <f t="shared" si="6"/>
        <v>0</v>
      </c>
      <c r="BH147" s="215">
        <f t="shared" si="7"/>
        <v>0</v>
      </c>
      <c r="BI147" s="215">
        <f t="shared" si="8"/>
        <v>0</v>
      </c>
      <c r="BJ147" s="17" t="s">
        <v>86</v>
      </c>
      <c r="BK147" s="215">
        <f t="shared" si="9"/>
        <v>0</v>
      </c>
      <c r="BL147" s="17" t="s">
        <v>144</v>
      </c>
      <c r="BM147" s="214" t="s">
        <v>384</v>
      </c>
    </row>
    <row r="148" spans="1:65" s="12" customFormat="1" ht="25.9" customHeight="1">
      <c r="B148" s="188"/>
      <c r="C148" s="189"/>
      <c r="D148" s="190" t="s">
        <v>77</v>
      </c>
      <c r="E148" s="191" t="s">
        <v>1735</v>
      </c>
      <c r="F148" s="191" t="s">
        <v>1736</v>
      </c>
      <c r="G148" s="189"/>
      <c r="H148" s="189"/>
      <c r="I148" s="192"/>
      <c r="J148" s="193">
        <f>BK148</f>
        <v>0</v>
      </c>
      <c r="K148" s="189"/>
      <c r="L148" s="194"/>
      <c r="M148" s="195"/>
      <c r="N148" s="196"/>
      <c r="O148" s="196"/>
      <c r="P148" s="197">
        <f>SUM(P149:P152)</f>
        <v>0</v>
      </c>
      <c r="Q148" s="196"/>
      <c r="R148" s="197">
        <f>SUM(R149:R152)</f>
        <v>0</v>
      </c>
      <c r="S148" s="196"/>
      <c r="T148" s="198">
        <f>SUM(T149:T152)</f>
        <v>0</v>
      </c>
      <c r="AR148" s="199" t="s">
        <v>86</v>
      </c>
      <c r="AT148" s="200" t="s">
        <v>77</v>
      </c>
      <c r="AU148" s="200" t="s">
        <v>78</v>
      </c>
      <c r="AY148" s="199" t="s">
        <v>145</v>
      </c>
      <c r="BK148" s="201">
        <f>SUM(BK149:BK152)</f>
        <v>0</v>
      </c>
    </row>
    <row r="149" spans="1:65" s="2" customFormat="1" ht="66.75" customHeight="1">
      <c r="A149" s="34"/>
      <c r="B149" s="35"/>
      <c r="C149" s="202" t="s">
        <v>279</v>
      </c>
      <c r="D149" s="202" t="s">
        <v>146</v>
      </c>
      <c r="E149" s="203" t="s">
        <v>1737</v>
      </c>
      <c r="F149" s="204" t="s">
        <v>1738</v>
      </c>
      <c r="G149" s="205" t="s">
        <v>779</v>
      </c>
      <c r="H149" s="206">
        <v>1</v>
      </c>
      <c r="I149" s="207"/>
      <c r="J149" s="208">
        <f>ROUND(I149*H149,2)</f>
        <v>0</v>
      </c>
      <c r="K149" s="209"/>
      <c r="L149" s="39"/>
      <c r="M149" s="210" t="s">
        <v>1</v>
      </c>
      <c r="N149" s="211" t="s">
        <v>43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144</v>
      </c>
      <c r="AT149" s="214" t="s">
        <v>146</v>
      </c>
      <c r="AU149" s="214" t="s">
        <v>86</v>
      </c>
      <c r="AY149" s="17" t="s">
        <v>145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86</v>
      </c>
      <c r="BK149" s="215">
        <f>ROUND(I149*H149,2)</f>
        <v>0</v>
      </c>
      <c r="BL149" s="17" t="s">
        <v>144</v>
      </c>
      <c r="BM149" s="214" t="s">
        <v>395</v>
      </c>
    </row>
    <row r="150" spans="1:65" s="2" customFormat="1" ht="66.75" customHeight="1">
      <c r="A150" s="34"/>
      <c r="B150" s="35"/>
      <c r="C150" s="202" t="s">
        <v>286</v>
      </c>
      <c r="D150" s="202" t="s">
        <v>146</v>
      </c>
      <c r="E150" s="203" t="s">
        <v>1739</v>
      </c>
      <c r="F150" s="204" t="s">
        <v>1740</v>
      </c>
      <c r="G150" s="205" t="s">
        <v>779</v>
      </c>
      <c r="H150" s="206">
        <v>1</v>
      </c>
      <c r="I150" s="207"/>
      <c r="J150" s="208">
        <f>ROUND(I150*H150,2)</f>
        <v>0</v>
      </c>
      <c r="K150" s="209"/>
      <c r="L150" s="39"/>
      <c r="M150" s="210" t="s">
        <v>1</v>
      </c>
      <c r="N150" s="211" t="s">
        <v>43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144</v>
      </c>
      <c r="AT150" s="214" t="s">
        <v>146</v>
      </c>
      <c r="AU150" s="214" t="s">
        <v>86</v>
      </c>
      <c r="AY150" s="17" t="s">
        <v>145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86</v>
      </c>
      <c r="BK150" s="215">
        <f>ROUND(I150*H150,2)</f>
        <v>0</v>
      </c>
      <c r="BL150" s="17" t="s">
        <v>144</v>
      </c>
      <c r="BM150" s="214" t="s">
        <v>403</v>
      </c>
    </row>
    <row r="151" spans="1:65" s="2" customFormat="1" ht="21.75" customHeight="1">
      <c r="A151" s="34"/>
      <c r="B151" s="35"/>
      <c r="C151" s="202" t="s">
        <v>292</v>
      </c>
      <c r="D151" s="202" t="s">
        <v>146</v>
      </c>
      <c r="E151" s="203" t="s">
        <v>1741</v>
      </c>
      <c r="F151" s="204" t="s">
        <v>1742</v>
      </c>
      <c r="G151" s="205" t="s">
        <v>779</v>
      </c>
      <c r="H151" s="206">
        <v>1</v>
      </c>
      <c r="I151" s="207"/>
      <c r="J151" s="208">
        <f>ROUND(I151*H151,2)</f>
        <v>0</v>
      </c>
      <c r="K151" s="209"/>
      <c r="L151" s="39"/>
      <c r="M151" s="210" t="s">
        <v>1</v>
      </c>
      <c r="N151" s="211" t="s">
        <v>43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144</v>
      </c>
      <c r="AT151" s="214" t="s">
        <v>146</v>
      </c>
      <c r="AU151" s="214" t="s">
        <v>86</v>
      </c>
      <c r="AY151" s="17" t="s">
        <v>145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86</v>
      </c>
      <c r="BK151" s="215">
        <f>ROUND(I151*H151,2)</f>
        <v>0</v>
      </c>
      <c r="BL151" s="17" t="s">
        <v>144</v>
      </c>
      <c r="BM151" s="214" t="s">
        <v>412</v>
      </c>
    </row>
    <row r="152" spans="1:65" s="2" customFormat="1" ht="21.75" customHeight="1">
      <c r="A152" s="34"/>
      <c r="B152" s="35"/>
      <c r="C152" s="202" t="s">
        <v>297</v>
      </c>
      <c r="D152" s="202" t="s">
        <v>146</v>
      </c>
      <c r="E152" s="203" t="s">
        <v>1743</v>
      </c>
      <c r="F152" s="204" t="s">
        <v>1744</v>
      </c>
      <c r="G152" s="205" t="s">
        <v>779</v>
      </c>
      <c r="H152" s="206">
        <v>1</v>
      </c>
      <c r="I152" s="207"/>
      <c r="J152" s="208">
        <f>ROUND(I152*H152,2)</f>
        <v>0</v>
      </c>
      <c r="K152" s="209"/>
      <c r="L152" s="39"/>
      <c r="M152" s="210" t="s">
        <v>1</v>
      </c>
      <c r="N152" s="211" t="s">
        <v>43</v>
      </c>
      <c r="O152" s="71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144</v>
      </c>
      <c r="AT152" s="214" t="s">
        <v>146</v>
      </c>
      <c r="AU152" s="214" t="s">
        <v>86</v>
      </c>
      <c r="AY152" s="17" t="s">
        <v>145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86</v>
      </c>
      <c r="BK152" s="215">
        <f>ROUND(I152*H152,2)</f>
        <v>0</v>
      </c>
      <c r="BL152" s="17" t="s">
        <v>144</v>
      </c>
      <c r="BM152" s="214" t="s">
        <v>421</v>
      </c>
    </row>
    <row r="153" spans="1:65" s="12" customFormat="1" ht="25.9" customHeight="1">
      <c r="B153" s="188"/>
      <c r="C153" s="189"/>
      <c r="D153" s="190" t="s">
        <v>77</v>
      </c>
      <c r="E153" s="191" t="s">
        <v>1745</v>
      </c>
      <c r="F153" s="191" t="s">
        <v>1746</v>
      </c>
      <c r="G153" s="189"/>
      <c r="H153" s="189"/>
      <c r="I153" s="192"/>
      <c r="J153" s="193">
        <f>BK153</f>
        <v>0</v>
      </c>
      <c r="K153" s="189"/>
      <c r="L153" s="194"/>
      <c r="M153" s="195"/>
      <c r="N153" s="196"/>
      <c r="O153" s="196"/>
      <c r="P153" s="197">
        <f>SUM(P154:P156)</f>
        <v>0</v>
      </c>
      <c r="Q153" s="196"/>
      <c r="R153" s="197">
        <f>SUM(R154:R156)</f>
        <v>0</v>
      </c>
      <c r="S153" s="196"/>
      <c r="T153" s="198">
        <f>SUM(T154:T156)</f>
        <v>0</v>
      </c>
      <c r="AR153" s="199" t="s">
        <v>86</v>
      </c>
      <c r="AT153" s="200" t="s">
        <v>77</v>
      </c>
      <c r="AU153" s="200" t="s">
        <v>78</v>
      </c>
      <c r="AY153" s="199" t="s">
        <v>145</v>
      </c>
      <c r="BK153" s="201">
        <f>SUM(BK154:BK156)</f>
        <v>0</v>
      </c>
    </row>
    <row r="154" spans="1:65" s="2" customFormat="1" ht="16.5" customHeight="1">
      <c r="A154" s="34"/>
      <c r="B154" s="35"/>
      <c r="C154" s="202" t="s">
        <v>301</v>
      </c>
      <c r="D154" s="202" t="s">
        <v>146</v>
      </c>
      <c r="E154" s="203" t="s">
        <v>1747</v>
      </c>
      <c r="F154" s="204" t="s">
        <v>1748</v>
      </c>
      <c r="G154" s="205" t="s">
        <v>251</v>
      </c>
      <c r="H154" s="206">
        <v>150</v>
      </c>
      <c r="I154" s="207"/>
      <c r="J154" s="208">
        <f>ROUND(I154*H154,2)</f>
        <v>0</v>
      </c>
      <c r="K154" s="209"/>
      <c r="L154" s="39"/>
      <c r="M154" s="210" t="s">
        <v>1</v>
      </c>
      <c r="N154" s="211" t="s">
        <v>43</v>
      </c>
      <c r="O154" s="71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4" t="s">
        <v>144</v>
      </c>
      <c r="AT154" s="214" t="s">
        <v>146</v>
      </c>
      <c r="AU154" s="214" t="s">
        <v>86</v>
      </c>
      <c r="AY154" s="17" t="s">
        <v>145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86</v>
      </c>
      <c r="BK154" s="215">
        <f>ROUND(I154*H154,2)</f>
        <v>0</v>
      </c>
      <c r="BL154" s="17" t="s">
        <v>144</v>
      </c>
      <c r="BM154" s="214" t="s">
        <v>429</v>
      </c>
    </row>
    <row r="155" spans="1:65" s="2" customFormat="1" ht="16.5" customHeight="1">
      <c r="A155" s="34"/>
      <c r="B155" s="35"/>
      <c r="C155" s="202" t="s">
        <v>307</v>
      </c>
      <c r="D155" s="202" t="s">
        <v>146</v>
      </c>
      <c r="E155" s="203" t="s">
        <v>1749</v>
      </c>
      <c r="F155" s="204" t="s">
        <v>1750</v>
      </c>
      <c r="G155" s="205" t="s">
        <v>779</v>
      </c>
      <c r="H155" s="206">
        <v>5</v>
      </c>
      <c r="I155" s="207"/>
      <c r="J155" s="208">
        <f>ROUND(I155*H155,2)</f>
        <v>0</v>
      </c>
      <c r="K155" s="209"/>
      <c r="L155" s="39"/>
      <c r="M155" s="210" t="s">
        <v>1</v>
      </c>
      <c r="N155" s="211" t="s">
        <v>43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144</v>
      </c>
      <c r="AT155" s="214" t="s">
        <v>146</v>
      </c>
      <c r="AU155" s="214" t="s">
        <v>86</v>
      </c>
      <c r="AY155" s="17" t="s">
        <v>145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86</v>
      </c>
      <c r="BK155" s="215">
        <f>ROUND(I155*H155,2)</f>
        <v>0</v>
      </c>
      <c r="BL155" s="17" t="s">
        <v>144</v>
      </c>
      <c r="BM155" s="214" t="s">
        <v>437</v>
      </c>
    </row>
    <row r="156" spans="1:65" s="2" customFormat="1" ht="16.5" customHeight="1">
      <c r="A156" s="34"/>
      <c r="B156" s="35"/>
      <c r="C156" s="202" t="s">
        <v>312</v>
      </c>
      <c r="D156" s="202" t="s">
        <v>146</v>
      </c>
      <c r="E156" s="203" t="s">
        <v>1751</v>
      </c>
      <c r="F156" s="204" t="s">
        <v>1752</v>
      </c>
      <c r="G156" s="205" t="s">
        <v>173</v>
      </c>
      <c r="H156" s="206">
        <v>1</v>
      </c>
      <c r="I156" s="207"/>
      <c r="J156" s="208">
        <f>ROUND(I156*H156,2)</f>
        <v>0</v>
      </c>
      <c r="K156" s="209"/>
      <c r="L156" s="39"/>
      <c r="M156" s="210" t="s">
        <v>1</v>
      </c>
      <c r="N156" s="211" t="s">
        <v>43</v>
      </c>
      <c r="O156" s="71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144</v>
      </c>
      <c r="AT156" s="214" t="s">
        <v>146</v>
      </c>
      <c r="AU156" s="214" t="s">
        <v>86</v>
      </c>
      <c r="AY156" s="17" t="s">
        <v>145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7" t="s">
        <v>86</v>
      </c>
      <c r="BK156" s="215">
        <f>ROUND(I156*H156,2)</f>
        <v>0</v>
      </c>
      <c r="BL156" s="17" t="s">
        <v>144</v>
      </c>
      <c r="BM156" s="214" t="s">
        <v>445</v>
      </c>
    </row>
    <row r="157" spans="1:65" s="12" customFormat="1" ht="25.9" customHeight="1">
      <c r="B157" s="188"/>
      <c r="C157" s="189"/>
      <c r="D157" s="190" t="s">
        <v>77</v>
      </c>
      <c r="E157" s="191" t="s">
        <v>1753</v>
      </c>
      <c r="F157" s="191" t="s">
        <v>1754</v>
      </c>
      <c r="G157" s="189"/>
      <c r="H157" s="189"/>
      <c r="I157" s="192"/>
      <c r="J157" s="193">
        <f>BK157</f>
        <v>0</v>
      </c>
      <c r="K157" s="189"/>
      <c r="L157" s="194"/>
      <c r="M157" s="195"/>
      <c r="N157" s="196"/>
      <c r="O157" s="196"/>
      <c r="P157" s="197">
        <f>SUM(P158:P189)</f>
        <v>0</v>
      </c>
      <c r="Q157" s="196"/>
      <c r="R157" s="197">
        <f>SUM(R158:R189)</f>
        <v>0</v>
      </c>
      <c r="S157" s="196"/>
      <c r="T157" s="198">
        <f>SUM(T158:T189)</f>
        <v>0</v>
      </c>
      <c r="AR157" s="199" t="s">
        <v>86</v>
      </c>
      <c r="AT157" s="200" t="s">
        <v>77</v>
      </c>
      <c r="AU157" s="200" t="s">
        <v>78</v>
      </c>
      <c r="AY157" s="199" t="s">
        <v>145</v>
      </c>
      <c r="BK157" s="201">
        <f>SUM(BK158:BK189)</f>
        <v>0</v>
      </c>
    </row>
    <row r="158" spans="1:65" s="2" customFormat="1" ht="16.5" customHeight="1">
      <c r="A158" s="34"/>
      <c r="B158" s="35"/>
      <c r="C158" s="202" t="s">
        <v>316</v>
      </c>
      <c r="D158" s="202" t="s">
        <v>146</v>
      </c>
      <c r="E158" s="203" t="s">
        <v>1755</v>
      </c>
      <c r="F158" s="204" t="s">
        <v>1756</v>
      </c>
      <c r="G158" s="205" t="s">
        <v>251</v>
      </c>
      <c r="H158" s="206">
        <v>150</v>
      </c>
      <c r="I158" s="207"/>
      <c r="J158" s="208">
        <f t="shared" ref="J158:J189" si="10">ROUND(I158*H158,2)</f>
        <v>0</v>
      </c>
      <c r="K158" s="209"/>
      <c r="L158" s="39"/>
      <c r="M158" s="210" t="s">
        <v>1</v>
      </c>
      <c r="N158" s="211" t="s">
        <v>43</v>
      </c>
      <c r="O158" s="71"/>
      <c r="P158" s="212">
        <f t="shared" ref="P158:P189" si="11">O158*H158</f>
        <v>0</v>
      </c>
      <c r="Q158" s="212">
        <v>0</v>
      </c>
      <c r="R158" s="212">
        <f t="shared" ref="R158:R189" si="12">Q158*H158</f>
        <v>0</v>
      </c>
      <c r="S158" s="212">
        <v>0</v>
      </c>
      <c r="T158" s="213">
        <f t="shared" ref="T158:T189" si="13"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144</v>
      </c>
      <c r="AT158" s="214" t="s">
        <v>146</v>
      </c>
      <c r="AU158" s="214" t="s">
        <v>86</v>
      </c>
      <c r="AY158" s="17" t="s">
        <v>145</v>
      </c>
      <c r="BE158" s="215">
        <f t="shared" ref="BE158:BE189" si="14">IF(N158="základní",J158,0)</f>
        <v>0</v>
      </c>
      <c r="BF158" s="215">
        <f t="shared" ref="BF158:BF189" si="15">IF(N158="snížená",J158,0)</f>
        <v>0</v>
      </c>
      <c r="BG158" s="215">
        <f t="shared" ref="BG158:BG189" si="16">IF(N158="zákl. přenesená",J158,0)</f>
        <v>0</v>
      </c>
      <c r="BH158" s="215">
        <f t="shared" ref="BH158:BH189" si="17">IF(N158="sníž. přenesená",J158,0)</f>
        <v>0</v>
      </c>
      <c r="BI158" s="215">
        <f t="shared" ref="BI158:BI189" si="18">IF(N158="nulová",J158,0)</f>
        <v>0</v>
      </c>
      <c r="BJ158" s="17" t="s">
        <v>86</v>
      </c>
      <c r="BK158" s="215">
        <f t="shared" ref="BK158:BK189" si="19">ROUND(I158*H158,2)</f>
        <v>0</v>
      </c>
      <c r="BL158" s="17" t="s">
        <v>144</v>
      </c>
      <c r="BM158" s="214" t="s">
        <v>453</v>
      </c>
    </row>
    <row r="159" spans="1:65" s="2" customFormat="1" ht="16.5" customHeight="1">
      <c r="A159" s="34"/>
      <c r="B159" s="35"/>
      <c r="C159" s="202" t="s">
        <v>240</v>
      </c>
      <c r="D159" s="202" t="s">
        <v>146</v>
      </c>
      <c r="E159" s="203" t="s">
        <v>1757</v>
      </c>
      <c r="F159" s="204" t="s">
        <v>1758</v>
      </c>
      <c r="G159" s="205" t="s">
        <v>251</v>
      </c>
      <c r="H159" s="206">
        <v>150</v>
      </c>
      <c r="I159" s="207"/>
      <c r="J159" s="208">
        <f t="shared" si="10"/>
        <v>0</v>
      </c>
      <c r="K159" s="209"/>
      <c r="L159" s="39"/>
      <c r="M159" s="210" t="s">
        <v>1</v>
      </c>
      <c r="N159" s="211" t="s">
        <v>43</v>
      </c>
      <c r="O159" s="71"/>
      <c r="P159" s="212">
        <f t="shared" si="11"/>
        <v>0</v>
      </c>
      <c r="Q159" s="212">
        <v>0</v>
      </c>
      <c r="R159" s="212">
        <f t="shared" si="12"/>
        <v>0</v>
      </c>
      <c r="S159" s="212">
        <v>0</v>
      </c>
      <c r="T159" s="213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144</v>
      </c>
      <c r="AT159" s="214" t="s">
        <v>146</v>
      </c>
      <c r="AU159" s="214" t="s">
        <v>86</v>
      </c>
      <c r="AY159" s="17" t="s">
        <v>145</v>
      </c>
      <c r="BE159" s="215">
        <f t="shared" si="14"/>
        <v>0</v>
      </c>
      <c r="BF159" s="215">
        <f t="shared" si="15"/>
        <v>0</v>
      </c>
      <c r="BG159" s="215">
        <f t="shared" si="16"/>
        <v>0</v>
      </c>
      <c r="BH159" s="215">
        <f t="shared" si="17"/>
        <v>0</v>
      </c>
      <c r="BI159" s="215">
        <f t="shared" si="18"/>
        <v>0</v>
      </c>
      <c r="BJ159" s="17" t="s">
        <v>86</v>
      </c>
      <c r="BK159" s="215">
        <f t="shared" si="19"/>
        <v>0</v>
      </c>
      <c r="BL159" s="17" t="s">
        <v>144</v>
      </c>
      <c r="BM159" s="214" t="s">
        <v>463</v>
      </c>
    </row>
    <row r="160" spans="1:65" s="2" customFormat="1" ht="16.5" customHeight="1">
      <c r="A160" s="34"/>
      <c r="B160" s="35"/>
      <c r="C160" s="202" t="s">
        <v>328</v>
      </c>
      <c r="D160" s="202" t="s">
        <v>146</v>
      </c>
      <c r="E160" s="203" t="s">
        <v>1759</v>
      </c>
      <c r="F160" s="204" t="s">
        <v>1760</v>
      </c>
      <c r="G160" s="205" t="s">
        <v>251</v>
      </c>
      <c r="H160" s="206">
        <v>45</v>
      </c>
      <c r="I160" s="207"/>
      <c r="J160" s="208">
        <f t="shared" si="10"/>
        <v>0</v>
      </c>
      <c r="K160" s="209"/>
      <c r="L160" s="39"/>
      <c r="M160" s="210" t="s">
        <v>1</v>
      </c>
      <c r="N160" s="211" t="s">
        <v>43</v>
      </c>
      <c r="O160" s="71"/>
      <c r="P160" s="212">
        <f t="shared" si="11"/>
        <v>0</v>
      </c>
      <c r="Q160" s="212">
        <v>0</v>
      </c>
      <c r="R160" s="212">
        <f t="shared" si="12"/>
        <v>0</v>
      </c>
      <c r="S160" s="212">
        <v>0</v>
      </c>
      <c r="T160" s="213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4" t="s">
        <v>144</v>
      </c>
      <c r="AT160" s="214" t="s">
        <v>146</v>
      </c>
      <c r="AU160" s="214" t="s">
        <v>86</v>
      </c>
      <c r="AY160" s="17" t="s">
        <v>145</v>
      </c>
      <c r="BE160" s="215">
        <f t="shared" si="14"/>
        <v>0</v>
      </c>
      <c r="BF160" s="215">
        <f t="shared" si="15"/>
        <v>0</v>
      </c>
      <c r="BG160" s="215">
        <f t="shared" si="16"/>
        <v>0</v>
      </c>
      <c r="BH160" s="215">
        <f t="shared" si="17"/>
        <v>0</v>
      </c>
      <c r="BI160" s="215">
        <f t="shared" si="18"/>
        <v>0</v>
      </c>
      <c r="BJ160" s="17" t="s">
        <v>86</v>
      </c>
      <c r="BK160" s="215">
        <f t="shared" si="19"/>
        <v>0</v>
      </c>
      <c r="BL160" s="17" t="s">
        <v>144</v>
      </c>
      <c r="BM160" s="214" t="s">
        <v>472</v>
      </c>
    </row>
    <row r="161" spans="1:65" s="2" customFormat="1" ht="16.5" customHeight="1">
      <c r="A161" s="34"/>
      <c r="B161" s="35"/>
      <c r="C161" s="202" t="s">
        <v>335</v>
      </c>
      <c r="D161" s="202" t="s">
        <v>146</v>
      </c>
      <c r="E161" s="203" t="s">
        <v>1761</v>
      </c>
      <c r="F161" s="204" t="s">
        <v>1762</v>
      </c>
      <c r="G161" s="205" t="s">
        <v>251</v>
      </c>
      <c r="H161" s="206">
        <v>45</v>
      </c>
      <c r="I161" s="207"/>
      <c r="J161" s="208">
        <f t="shared" si="10"/>
        <v>0</v>
      </c>
      <c r="K161" s="209"/>
      <c r="L161" s="39"/>
      <c r="M161" s="210" t="s">
        <v>1</v>
      </c>
      <c r="N161" s="211" t="s">
        <v>43</v>
      </c>
      <c r="O161" s="71"/>
      <c r="P161" s="212">
        <f t="shared" si="11"/>
        <v>0</v>
      </c>
      <c r="Q161" s="212">
        <v>0</v>
      </c>
      <c r="R161" s="212">
        <f t="shared" si="12"/>
        <v>0</v>
      </c>
      <c r="S161" s="212">
        <v>0</v>
      </c>
      <c r="T161" s="213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144</v>
      </c>
      <c r="AT161" s="214" t="s">
        <v>146</v>
      </c>
      <c r="AU161" s="214" t="s">
        <v>86</v>
      </c>
      <c r="AY161" s="17" t="s">
        <v>145</v>
      </c>
      <c r="BE161" s="215">
        <f t="shared" si="14"/>
        <v>0</v>
      </c>
      <c r="BF161" s="215">
        <f t="shared" si="15"/>
        <v>0</v>
      </c>
      <c r="BG161" s="215">
        <f t="shared" si="16"/>
        <v>0</v>
      </c>
      <c r="BH161" s="215">
        <f t="shared" si="17"/>
        <v>0</v>
      </c>
      <c r="BI161" s="215">
        <f t="shared" si="18"/>
        <v>0</v>
      </c>
      <c r="BJ161" s="17" t="s">
        <v>86</v>
      </c>
      <c r="BK161" s="215">
        <f t="shared" si="19"/>
        <v>0</v>
      </c>
      <c r="BL161" s="17" t="s">
        <v>144</v>
      </c>
      <c r="BM161" s="214" t="s">
        <v>482</v>
      </c>
    </row>
    <row r="162" spans="1:65" s="2" customFormat="1" ht="16.5" customHeight="1">
      <c r="A162" s="34"/>
      <c r="B162" s="35"/>
      <c r="C162" s="202" t="s">
        <v>339</v>
      </c>
      <c r="D162" s="202" t="s">
        <v>146</v>
      </c>
      <c r="E162" s="203" t="s">
        <v>1763</v>
      </c>
      <c r="F162" s="204" t="s">
        <v>1764</v>
      </c>
      <c r="G162" s="205" t="s">
        <v>251</v>
      </c>
      <c r="H162" s="206">
        <v>10</v>
      </c>
      <c r="I162" s="207"/>
      <c r="J162" s="208">
        <f t="shared" si="10"/>
        <v>0</v>
      </c>
      <c r="K162" s="209"/>
      <c r="L162" s="39"/>
      <c r="M162" s="210" t="s">
        <v>1</v>
      </c>
      <c r="N162" s="211" t="s">
        <v>43</v>
      </c>
      <c r="O162" s="71"/>
      <c r="P162" s="212">
        <f t="shared" si="11"/>
        <v>0</v>
      </c>
      <c r="Q162" s="212">
        <v>0</v>
      </c>
      <c r="R162" s="212">
        <f t="shared" si="12"/>
        <v>0</v>
      </c>
      <c r="S162" s="212">
        <v>0</v>
      </c>
      <c r="T162" s="213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144</v>
      </c>
      <c r="AT162" s="214" t="s">
        <v>146</v>
      </c>
      <c r="AU162" s="214" t="s">
        <v>86</v>
      </c>
      <c r="AY162" s="17" t="s">
        <v>145</v>
      </c>
      <c r="BE162" s="215">
        <f t="shared" si="14"/>
        <v>0</v>
      </c>
      <c r="BF162" s="215">
        <f t="shared" si="15"/>
        <v>0</v>
      </c>
      <c r="BG162" s="215">
        <f t="shared" si="16"/>
        <v>0</v>
      </c>
      <c r="BH162" s="215">
        <f t="shared" si="17"/>
        <v>0</v>
      </c>
      <c r="BI162" s="215">
        <f t="shared" si="18"/>
        <v>0</v>
      </c>
      <c r="BJ162" s="17" t="s">
        <v>86</v>
      </c>
      <c r="BK162" s="215">
        <f t="shared" si="19"/>
        <v>0</v>
      </c>
      <c r="BL162" s="17" t="s">
        <v>144</v>
      </c>
      <c r="BM162" s="214" t="s">
        <v>490</v>
      </c>
    </row>
    <row r="163" spans="1:65" s="2" customFormat="1" ht="16.5" customHeight="1">
      <c r="A163" s="34"/>
      <c r="B163" s="35"/>
      <c r="C163" s="202" t="s">
        <v>344</v>
      </c>
      <c r="D163" s="202" t="s">
        <v>146</v>
      </c>
      <c r="E163" s="203" t="s">
        <v>1765</v>
      </c>
      <c r="F163" s="204" t="s">
        <v>1766</v>
      </c>
      <c r="G163" s="205" t="s">
        <v>779</v>
      </c>
      <c r="H163" s="206">
        <v>10</v>
      </c>
      <c r="I163" s="207"/>
      <c r="J163" s="208">
        <f t="shared" si="10"/>
        <v>0</v>
      </c>
      <c r="K163" s="209"/>
      <c r="L163" s="39"/>
      <c r="M163" s="210" t="s">
        <v>1</v>
      </c>
      <c r="N163" s="211" t="s">
        <v>43</v>
      </c>
      <c r="O163" s="71"/>
      <c r="P163" s="212">
        <f t="shared" si="11"/>
        <v>0</v>
      </c>
      <c r="Q163" s="212">
        <v>0</v>
      </c>
      <c r="R163" s="212">
        <f t="shared" si="12"/>
        <v>0</v>
      </c>
      <c r="S163" s="212">
        <v>0</v>
      </c>
      <c r="T163" s="213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144</v>
      </c>
      <c r="AT163" s="214" t="s">
        <v>146</v>
      </c>
      <c r="AU163" s="214" t="s">
        <v>86</v>
      </c>
      <c r="AY163" s="17" t="s">
        <v>145</v>
      </c>
      <c r="BE163" s="215">
        <f t="shared" si="14"/>
        <v>0</v>
      </c>
      <c r="BF163" s="215">
        <f t="shared" si="15"/>
        <v>0</v>
      </c>
      <c r="BG163" s="215">
        <f t="shared" si="16"/>
        <v>0</v>
      </c>
      <c r="BH163" s="215">
        <f t="shared" si="17"/>
        <v>0</v>
      </c>
      <c r="BI163" s="215">
        <f t="shared" si="18"/>
        <v>0</v>
      </c>
      <c r="BJ163" s="17" t="s">
        <v>86</v>
      </c>
      <c r="BK163" s="215">
        <f t="shared" si="19"/>
        <v>0</v>
      </c>
      <c r="BL163" s="17" t="s">
        <v>144</v>
      </c>
      <c r="BM163" s="214" t="s">
        <v>499</v>
      </c>
    </row>
    <row r="164" spans="1:65" s="2" customFormat="1" ht="33" customHeight="1">
      <c r="A164" s="34"/>
      <c r="B164" s="35"/>
      <c r="C164" s="202" t="s">
        <v>351</v>
      </c>
      <c r="D164" s="202" t="s">
        <v>146</v>
      </c>
      <c r="E164" s="203" t="s">
        <v>1767</v>
      </c>
      <c r="F164" s="204" t="s">
        <v>1768</v>
      </c>
      <c r="G164" s="205" t="s">
        <v>779</v>
      </c>
      <c r="H164" s="206">
        <v>1</v>
      </c>
      <c r="I164" s="207"/>
      <c r="J164" s="208">
        <f t="shared" si="10"/>
        <v>0</v>
      </c>
      <c r="K164" s="209"/>
      <c r="L164" s="39"/>
      <c r="M164" s="210" t="s">
        <v>1</v>
      </c>
      <c r="N164" s="211" t="s">
        <v>43</v>
      </c>
      <c r="O164" s="71"/>
      <c r="P164" s="212">
        <f t="shared" si="11"/>
        <v>0</v>
      </c>
      <c r="Q164" s="212">
        <v>0</v>
      </c>
      <c r="R164" s="212">
        <f t="shared" si="12"/>
        <v>0</v>
      </c>
      <c r="S164" s="212">
        <v>0</v>
      </c>
      <c r="T164" s="213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144</v>
      </c>
      <c r="AT164" s="214" t="s">
        <v>146</v>
      </c>
      <c r="AU164" s="214" t="s">
        <v>86</v>
      </c>
      <c r="AY164" s="17" t="s">
        <v>145</v>
      </c>
      <c r="BE164" s="215">
        <f t="shared" si="14"/>
        <v>0</v>
      </c>
      <c r="BF164" s="215">
        <f t="shared" si="15"/>
        <v>0</v>
      </c>
      <c r="BG164" s="215">
        <f t="shared" si="16"/>
        <v>0</v>
      </c>
      <c r="BH164" s="215">
        <f t="shared" si="17"/>
        <v>0</v>
      </c>
      <c r="BI164" s="215">
        <f t="shared" si="18"/>
        <v>0</v>
      </c>
      <c r="BJ164" s="17" t="s">
        <v>86</v>
      </c>
      <c r="BK164" s="215">
        <f t="shared" si="19"/>
        <v>0</v>
      </c>
      <c r="BL164" s="17" t="s">
        <v>144</v>
      </c>
      <c r="BM164" s="214" t="s">
        <v>511</v>
      </c>
    </row>
    <row r="165" spans="1:65" s="2" customFormat="1" ht="21.75" customHeight="1">
      <c r="A165" s="34"/>
      <c r="B165" s="35"/>
      <c r="C165" s="202" t="s">
        <v>355</v>
      </c>
      <c r="D165" s="202" t="s">
        <v>146</v>
      </c>
      <c r="E165" s="203" t="s">
        <v>1769</v>
      </c>
      <c r="F165" s="204" t="s">
        <v>1770</v>
      </c>
      <c r="G165" s="205" t="s">
        <v>779</v>
      </c>
      <c r="H165" s="206">
        <v>1</v>
      </c>
      <c r="I165" s="207"/>
      <c r="J165" s="208">
        <f t="shared" si="10"/>
        <v>0</v>
      </c>
      <c r="K165" s="209"/>
      <c r="L165" s="39"/>
      <c r="M165" s="210" t="s">
        <v>1</v>
      </c>
      <c r="N165" s="211" t="s">
        <v>43</v>
      </c>
      <c r="O165" s="71"/>
      <c r="P165" s="212">
        <f t="shared" si="11"/>
        <v>0</v>
      </c>
      <c r="Q165" s="212">
        <v>0</v>
      </c>
      <c r="R165" s="212">
        <f t="shared" si="12"/>
        <v>0</v>
      </c>
      <c r="S165" s="212">
        <v>0</v>
      </c>
      <c r="T165" s="213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144</v>
      </c>
      <c r="AT165" s="214" t="s">
        <v>146</v>
      </c>
      <c r="AU165" s="214" t="s">
        <v>86</v>
      </c>
      <c r="AY165" s="17" t="s">
        <v>145</v>
      </c>
      <c r="BE165" s="215">
        <f t="shared" si="14"/>
        <v>0</v>
      </c>
      <c r="BF165" s="215">
        <f t="shared" si="15"/>
        <v>0</v>
      </c>
      <c r="BG165" s="215">
        <f t="shared" si="16"/>
        <v>0</v>
      </c>
      <c r="BH165" s="215">
        <f t="shared" si="17"/>
        <v>0</v>
      </c>
      <c r="BI165" s="215">
        <f t="shared" si="18"/>
        <v>0</v>
      </c>
      <c r="BJ165" s="17" t="s">
        <v>86</v>
      </c>
      <c r="BK165" s="215">
        <f t="shared" si="19"/>
        <v>0</v>
      </c>
      <c r="BL165" s="17" t="s">
        <v>144</v>
      </c>
      <c r="BM165" s="214" t="s">
        <v>522</v>
      </c>
    </row>
    <row r="166" spans="1:65" s="2" customFormat="1" ht="16.5" customHeight="1">
      <c r="A166" s="34"/>
      <c r="B166" s="35"/>
      <c r="C166" s="202" t="s">
        <v>360</v>
      </c>
      <c r="D166" s="202" t="s">
        <v>146</v>
      </c>
      <c r="E166" s="203" t="s">
        <v>1771</v>
      </c>
      <c r="F166" s="204" t="s">
        <v>1772</v>
      </c>
      <c r="G166" s="205" t="s">
        <v>251</v>
      </c>
      <c r="H166" s="206">
        <v>270</v>
      </c>
      <c r="I166" s="207"/>
      <c r="J166" s="208">
        <f t="shared" si="10"/>
        <v>0</v>
      </c>
      <c r="K166" s="209"/>
      <c r="L166" s="39"/>
      <c r="M166" s="210" t="s">
        <v>1</v>
      </c>
      <c r="N166" s="211" t="s">
        <v>43</v>
      </c>
      <c r="O166" s="71"/>
      <c r="P166" s="212">
        <f t="shared" si="11"/>
        <v>0</v>
      </c>
      <c r="Q166" s="212">
        <v>0</v>
      </c>
      <c r="R166" s="212">
        <f t="shared" si="12"/>
        <v>0</v>
      </c>
      <c r="S166" s="212">
        <v>0</v>
      </c>
      <c r="T166" s="213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144</v>
      </c>
      <c r="AT166" s="214" t="s">
        <v>146</v>
      </c>
      <c r="AU166" s="214" t="s">
        <v>86</v>
      </c>
      <c r="AY166" s="17" t="s">
        <v>145</v>
      </c>
      <c r="BE166" s="215">
        <f t="shared" si="14"/>
        <v>0</v>
      </c>
      <c r="BF166" s="215">
        <f t="shared" si="15"/>
        <v>0</v>
      </c>
      <c r="BG166" s="215">
        <f t="shared" si="16"/>
        <v>0</v>
      </c>
      <c r="BH166" s="215">
        <f t="shared" si="17"/>
        <v>0</v>
      </c>
      <c r="BI166" s="215">
        <f t="shared" si="18"/>
        <v>0</v>
      </c>
      <c r="BJ166" s="17" t="s">
        <v>86</v>
      </c>
      <c r="BK166" s="215">
        <f t="shared" si="19"/>
        <v>0</v>
      </c>
      <c r="BL166" s="17" t="s">
        <v>144</v>
      </c>
      <c r="BM166" s="214" t="s">
        <v>533</v>
      </c>
    </row>
    <row r="167" spans="1:65" s="2" customFormat="1" ht="21.75" customHeight="1">
      <c r="A167" s="34"/>
      <c r="B167" s="35"/>
      <c r="C167" s="202" t="s">
        <v>365</v>
      </c>
      <c r="D167" s="202" t="s">
        <v>146</v>
      </c>
      <c r="E167" s="203" t="s">
        <v>1773</v>
      </c>
      <c r="F167" s="204" t="s">
        <v>1774</v>
      </c>
      <c r="G167" s="205" t="s">
        <v>251</v>
      </c>
      <c r="H167" s="206">
        <v>270</v>
      </c>
      <c r="I167" s="207"/>
      <c r="J167" s="208">
        <f t="shared" si="10"/>
        <v>0</v>
      </c>
      <c r="K167" s="209"/>
      <c r="L167" s="39"/>
      <c r="M167" s="210" t="s">
        <v>1</v>
      </c>
      <c r="N167" s="211" t="s">
        <v>43</v>
      </c>
      <c r="O167" s="71"/>
      <c r="P167" s="212">
        <f t="shared" si="11"/>
        <v>0</v>
      </c>
      <c r="Q167" s="212">
        <v>0</v>
      </c>
      <c r="R167" s="212">
        <f t="shared" si="12"/>
        <v>0</v>
      </c>
      <c r="S167" s="212">
        <v>0</v>
      </c>
      <c r="T167" s="213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144</v>
      </c>
      <c r="AT167" s="214" t="s">
        <v>146</v>
      </c>
      <c r="AU167" s="214" t="s">
        <v>86</v>
      </c>
      <c r="AY167" s="17" t="s">
        <v>145</v>
      </c>
      <c r="BE167" s="215">
        <f t="shared" si="14"/>
        <v>0</v>
      </c>
      <c r="BF167" s="215">
        <f t="shared" si="15"/>
        <v>0</v>
      </c>
      <c r="BG167" s="215">
        <f t="shared" si="16"/>
        <v>0</v>
      </c>
      <c r="BH167" s="215">
        <f t="shared" si="17"/>
        <v>0</v>
      </c>
      <c r="BI167" s="215">
        <f t="shared" si="18"/>
        <v>0</v>
      </c>
      <c r="BJ167" s="17" t="s">
        <v>86</v>
      </c>
      <c r="BK167" s="215">
        <f t="shared" si="19"/>
        <v>0</v>
      </c>
      <c r="BL167" s="17" t="s">
        <v>144</v>
      </c>
      <c r="BM167" s="214" t="s">
        <v>856</v>
      </c>
    </row>
    <row r="168" spans="1:65" s="2" customFormat="1" ht="16.5" customHeight="1">
      <c r="A168" s="34"/>
      <c r="B168" s="35"/>
      <c r="C168" s="202" t="s">
        <v>370</v>
      </c>
      <c r="D168" s="202" t="s">
        <v>146</v>
      </c>
      <c r="E168" s="203" t="s">
        <v>1775</v>
      </c>
      <c r="F168" s="204" t="s">
        <v>1776</v>
      </c>
      <c r="G168" s="205" t="s">
        <v>779</v>
      </c>
      <c r="H168" s="206">
        <v>60</v>
      </c>
      <c r="I168" s="207"/>
      <c r="J168" s="208">
        <f t="shared" si="10"/>
        <v>0</v>
      </c>
      <c r="K168" s="209"/>
      <c r="L168" s="39"/>
      <c r="M168" s="210" t="s">
        <v>1</v>
      </c>
      <c r="N168" s="211" t="s">
        <v>43</v>
      </c>
      <c r="O168" s="71"/>
      <c r="P168" s="212">
        <f t="shared" si="11"/>
        <v>0</v>
      </c>
      <c r="Q168" s="212">
        <v>0</v>
      </c>
      <c r="R168" s="212">
        <f t="shared" si="12"/>
        <v>0</v>
      </c>
      <c r="S168" s="212">
        <v>0</v>
      </c>
      <c r="T168" s="213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4" t="s">
        <v>144</v>
      </c>
      <c r="AT168" s="214" t="s">
        <v>146</v>
      </c>
      <c r="AU168" s="214" t="s">
        <v>86</v>
      </c>
      <c r="AY168" s="17" t="s">
        <v>145</v>
      </c>
      <c r="BE168" s="215">
        <f t="shared" si="14"/>
        <v>0</v>
      </c>
      <c r="BF168" s="215">
        <f t="shared" si="15"/>
        <v>0</v>
      </c>
      <c r="BG168" s="215">
        <f t="shared" si="16"/>
        <v>0</v>
      </c>
      <c r="BH168" s="215">
        <f t="shared" si="17"/>
        <v>0</v>
      </c>
      <c r="BI168" s="215">
        <f t="shared" si="18"/>
        <v>0</v>
      </c>
      <c r="BJ168" s="17" t="s">
        <v>86</v>
      </c>
      <c r="BK168" s="215">
        <f t="shared" si="19"/>
        <v>0</v>
      </c>
      <c r="BL168" s="17" t="s">
        <v>144</v>
      </c>
      <c r="BM168" s="214" t="s">
        <v>865</v>
      </c>
    </row>
    <row r="169" spans="1:65" s="2" customFormat="1" ht="16.5" customHeight="1">
      <c r="A169" s="34"/>
      <c r="B169" s="35"/>
      <c r="C169" s="202" t="s">
        <v>375</v>
      </c>
      <c r="D169" s="202" t="s">
        <v>146</v>
      </c>
      <c r="E169" s="203" t="s">
        <v>1777</v>
      </c>
      <c r="F169" s="204" t="s">
        <v>1778</v>
      </c>
      <c r="G169" s="205" t="s">
        <v>779</v>
      </c>
      <c r="H169" s="206">
        <v>75</v>
      </c>
      <c r="I169" s="207"/>
      <c r="J169" s="208">
        <f t="shared" si="10"/>
        <v>0</v>
      </c>
      <c r="K169" s="209"/>
      <c r="L169" s="39"/>
      <c r="M169" s="210" t="s">
        <v>1</v>
      </c>
      <c r="N169" s="211" t="s">
        <v>43</v>
      </c>
      <c r="O169" s="71"/>
      <c r="P169" s="212">
        <f t="shared" si="11"/>
        <v>0</v>
      </c>
      <c r="Q169" s="212">
        <v>0</v>
      </c>
      <c r="R169" s="212">
        <f t="shared" si="12"/>
        <v>0</v>
      </c>
      <c r="S169" s="212">
        <v>0</v>
      </c>
      <c r="T169" s="213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4" t="s">
        <v>144</v>
      </c>
      <c r="AT169" s="214" t="s">
        <v>146</v>
      </c>
      <c r="AU169" s="214" t="s">
        <v>86</v>
      </c>
      <c r="AY169" s="17" t="s">
        <v>145</v>
      </c>
      <c r="BE169" s="215">
        <f t="shared" si="14"/>
        <v>0</v>
      </c>
      <c r="BF169" s="215">
        <f t="shared" si="15"/>
        <v>0</v>
      </c>
      <c r="BG169" s="215">
        <f t="shared" si="16"/>
        <v>0</v>
      </c>
      <c r="BH169" s="215">
        <f t="shared" si="17"/>
        <v>0</v>
      </c>
      <c r="BI169" s="215">
        <f t="shared" si="18"/>
        <v>0</v>
      </c>
      <c r="BJ169" s="17" t="s">
        <v>86</v>
      </c>
      <c r="BK169" s="215">
        <f t="shared" si="19"/>
        <v>0</v>
      </c>
      <c r="BL169" s="17" t="s">
        <v>144</v>
      </c>
      <c r="BM169" s="214" t="s">
        <v>877</v>
      </c>
    </row>
    <row r="170" spans="1:65" s="2" customFormat="1" ht="16.5" customHeight="1">
      <c r="A170" s="34"/>
      <c r="B170" s="35"/>
      <c r="C170" s="202" t="s">
        <v>379</v>
      </c>
      <c r="D170" s="202" t="s">
        <v>146</v>
      </c>
      <c r="E170" s="203" t="s">
        <v>1779</v>
      </c>
      <c r="F170" s="204" t="s">
        <v>1780</v>
      </c>
      <c r="G170" s="205" t="s">
        <v>779</v>
      </c>
      <c r="H170" s="206">
        <v>90</v>
      </c>
      <c r="I170" s="207"/>
      <c r="J170" s="208">
        <f t="shared" si="10"/>
        <v>0</v>
      </c>
      <c r="K170" s="209"/>
      <c r="L170" s="39"/>
      <c r="M170" s="210" t="s">
        <v>1</v>
      </c>
      <c r="N170" s="211" t="s">
        <v>43</v>
      </c>
      <c r="O170" s="71"/>
      <c r="P170" s="212">
        <f t="shared" si="11"/>
        <v>0</v>
      </c>
      <c r="Q170" s="212">
        <v>0</v>
      </c>
      <c r="R170" s="212">
        <f t="shared" si="12"/>
        <v>0</v>
      </c>
      <c r="S170" s="212">
        <v>0</v>
      </c>
      <c r="T170" s="213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144</v>
      </c>
      <c r="AT170" s="214" t="s">
        <v>146</v>
      </c>
      <c r="AU170" s="214" t="s">
        <v>86</v>
      </c>
      <c r="AY170" s="17" t="s">
        <v>145</v>
      </c>
      <c r="BE170" s="215">
        <f t="shared" si="14"/>
        <v>0</v>
      </c>
      <c r="BF170" s="215">
        <f t="shared" si="15"/>
        <v>0</v>
      </c>
      <c r="BG170" s="215">
        <f t="shared" si="16"/>
        <v>0</v>
      </c>
      <c r="BH170" s="215">
        <f t="shared" si="17"/>
        <v>0</v>
      </c>
      <c r="BI170" s="215">
        <f t="shared" si="18"/>
        <v>0</v>
      </c>
      <c r="BJ170" s="17" t="s">
        <v>86</v>
      </c>
      <c r="BK170" s="215">
        <f t="shared" si="19"/>
        <v>0</v>
      </c>
      <c r="BL170" s="17" t="s">
        <v>144</v>
      </c>
      <c r="BM170" s="214" t="s">
        <v>886</v>
      </c>
    </row>
    <row r="171" spans="1:65" s="2" customFormat="1" ht="16.5" customHeight="1">
      <c r="A171" s="34"/>
      <c r="B171" s="35"/>
      <c r="C171" s="202" t="s">
        <v>384</v>
      </c>
      <c r="D171" s="202" t="s">
        <v>146</v>
      </c>
      <c r="E171" s="203" t="s">
        <v>1781</v>
      </c>
      <c r="F171" s="204" t="s">
        <v>1782</v>
      </c>
      <c r="G171" s="205" t="s">
        <v>779</v>
      </c>
      <c r="H171" s="206">
        <v>4</v>
      </c>
      <c r="I171" s="207"/>
      <c r="J171" s="208">
        <f t="shared" si="10"/>
        <v>0</v>
      </c>
      <c r="K171" s="209"/>
      <c r="L171" s="39"/>
      <c r="M171" s="210" t="s">
        <v>1</v>
      </c>
      <c r="N171" s="211" t="s">
        <v>43</v>
      </c>
      <c r="O171" s="71"/>
      <c r="P171" s="212">
        <f t="shared" si="11"/>
        <v>0</v>
      </c>
      <c r="Q171" s="212">
        <v>0</v>
      </c>
      <c r="R171" s="212">
        <f t="shared" si="12"/>
        <v>0</v>
      </c>
      <c r="S171" s="212">
        <v>0</v>
      </c>
      <c r="T171" s="213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4" t="s">
        <v>144</v>
      </c>
      <c r="AT171" s="214" t="s">
        <v>146</v>
      </c>
      <c r="AU171" s="214" t="s">
        <v>86</v>
      </c>
      <c r="AY171" s="17" t="s">
        <v>145</v>
      </c>
      <c r="BE171" s="215">
        <f t="shared" si="14"/>
        <v>0</v>
      </c>
      <c r="BF171" s="215">
        <f t="shared" si="15"/>
        <v>0</v>
      </c>
      <c r="BG171" s="215">
        <f t="shared" si="16"/>
        <v>0</v>
      </c>
      <c r="BH171" s="215">
        <f t="shared" si="17"/>
        <v>0</v>
      </c>
      <c r="BI171" s="215">
        <f t="shared" si="18"/>
        <v>0</v>
      </c>
      <c r="BJ171" s="17" t="s">
        <v>86</v>
      </c>
      <c r="BK171" s="215">
        <f t="shared" si="19"/>
        <v>0</v>
      </c>
      <c r="BL171" s="17" t="s">
        <v>144</v>
      </c>
      <c r="BM171" s="214" t="s">
        <v>895</v>
      </c>
    </row>
    <row r="172" spans="1:65" s="2" customFormat="1" ht="16.5" customHeight="1">
      <c r="A172" s="34"/>
      <c r="B172" s="35"/>
      <c r="C172" s="202" t="s">
        <v>388</v>
      </c>
      <c r="D172" s="202" t="s">
        <v>146</v>
      </c>
      <c r="E172" s="203" t="s">
        <v>1783</v>
      </c>
      <c r="F172" s="204" t="s">
        <v>1784</v>
      </c>
      <c r="G172" s="205" t="s">
        <v>779</v>
      </c>
      <c r="H172" s="206">
        <v>4</v>
      </c>
      <c r="I172" s="207"/>
      <c r="J172" s="208">
        <f t="shared" si="10"/>
        <v>0</v>
      </c>
      <c r="K172" s="209"/>
      <c r="L172" s="39"/>
      <c r="M172" s="210" t="s">
        <v>1</v>
      </c>
      <c r="N172" s="211" t="s">
        <v>43</v>
      </c>
      <c r="O172" s="71"/>
      <c r="P172" s="212">
        <f t="shared" si="11"/>
        <v>0</v>
      </c>
      <c r="Q172" s="212">
        <v>0</v>
      </c>
      <c r="R172" s="212">
        <f t="shared" si="12"/>
        <v>0</v>
      </c>
      <c r="S172" s="212">
        <v>0</v>
      </c>
      <c r="T172" s="213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4" t="s">
        <v>144</v>
      </c>
      <c r="AT172" s="214" t="s">
        <v>146</v>
      </c>
      <c r="AU172" s="214" t="s">
        <v>86</v>
      </c>
      <c r="AY172" s="17" t="s">
        <v>145</v>
      </c>
      <c r="BE172" s="215">
        <f t="shared" si="14"/>
        <v>0</v>
      </c>
      <c r="BF172" s="215">
        <f t="shared" si="15"/>
        <v>0</v>
      </c>
      <c r="BG172" s="215">
        <f t="shared" si="16"/>
        <v>0</v>
      </c>
      <c r="BH172" s="215">
        <f t="shared" si="17"/>
        <v>0</v>
      </c>
      <c r="BI172" s="215">
        <f t="shared" si="18"/>
        <v>0</v>
      </c>
      <c r="BJ172" s="17" t="s">
        <v>86</v>
      </c>
      <c r="BK172" s="215">
        <f t="shared" si="19"/>
        <v>0</v>
      </c>
      <c r="BL172" s="17" t="s">
        <v>144</v>
      </c>
      <c r="BM172" s="214" t="s">
        <v>904</v>
      </c>
    </row>
    <row r="173" spans="1:65" s="2" customFormat="1" ht="16.5" customHeight="1">
      <c r="A173" s="34"/>
      <c r="B173" s="35"/>
      <c r="C173" s="202" t="s">
        <v>395</v>
      </c>
      <c r="D173" s="202" t="s">
        <v>146</v>
      </c>
      <c r="E173" s="203" t="s">
        <v>1785</v>
      </c>
      <c r="F173" s="204" t="s">
        <v>1786</v>
      </c>
      <c r="G173" s="205" t="s">
        <v>779</v>
      </c>
      <c r="H173" s="206">
        <v>4</v>
      </c>
      <c r="I173" s="207"/>
      <c r="J173" s="208">
        <f t="shared" si="10"/>
        <v>0</v>
      </c>
      <c r="K173" s="209"/>
      <c r="L173" s="39"/>
      <c r="M173" s="210" t="s">
        <v>1</v>
      </c>
      <c r="N173" s="211" t="s">
        <v>43</v>
      </c>
      <c r="O173" s="71"/>
      <c r="P173" s="212">
        <f t="shared" si="11"/>
        <v>0</v>
      </c>
      <c r="Q173" s="212">
        <v>0</v>
      </c>
      <c r="R173" s="212">
        <f t="shared" si="12"/>
        <v>0</v>
      </c>
      <c r="S173" s="212">
        <v>0</v>
      </c>
      <c r="T173" s="213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4" t="s">
        <v>144</v>
      </c>
      <c r="AT173" s="214" t="s">
        <v>146</v>
      </c>
      <c r="AU173" s="214" t="s">
        <v>86</v>
      </c>
      <c r="AY173" s="17" t="s">
        <v>145</v>
      </c>
      <c r="BE173" s="215">
        <f t="shared" si="14"/>
        <v>0</v>
      </c>
      <c r="BF173" s="215">
        <f t="shared" si="15"/>
        <v>0</v>
      </c>
      <c r="BG173" s="215">
        <f t="shared" si="16"/>
        <v>0</v>
      </c>
      <c r="BH173" s="215">
        <f t="shared" si="17"/>
        <v>0</v>
      </c>
      <c r="BI173" s="215">
        <f t="shared" si="18"/>
        <v>0</v>
      </c>
      <c r="BJ173" s="17" t="s">
        <v>86</v>
      </c>
      <c r="BK173" s="215">
        <f t="shared" si="19"/>
        <v>0</v>
      </c>
      <c r="BL173" s="17" t="s">
        <v>144</v>
      </c>
      <c r="BM173" s="214" t="s">
        <v>913</v>
      </c>
    </row>
    <row r="174" spans="1:65" s="2" customFormat="1" ht="16.5" customHeight="1">
      <c r="A174" s="34"/>
      <c r="B174" s="35"/>
      <c r="C174" s="202" t="s">
        <v>399</v>
      </c>
      <c r="D174" s="202" t="s">
        <v>146</v>
      </c>
      <c r="E174" s="203" t="s">
        <v>1787</v>
      </c>
      <c r="F174" s="204" t="s">
        <v>1788</v>
      </c>
      <c r="G174" s="205" t="s">
        <v>779</v>
      </c>
      <c r="H174" s="206">
        <v>8</v>
      </c>
      <c r="I174" s="207"/>
      <c r="J174" s="208">
        <f t="shared" si="10"/>
        <v>0</v>
      </c>
      <c r="K174" s="209"/>
      <c r="L174" s="39"/>
      <c r="M174" s="210" t="s">
        <v>1</v>
      </c>
      <c r="N174" s="211" t="s">
        <v>43</v>
      </c>
      <c r="O174" s="71"/>
      <c r="P174" s="212">
        <f t="shared" si="11"/>
        <v>0</v>
      </c>
      <c r="Q174" s="212">
        <v>0</v>
      </c>
      <c r="R174" s="212">
        <f t="shared" si="12"/>
        <v>0</v>
      </c>
      <c r="S174" s="212">
        <v>0</v>
      </c>
      <c r="T174" s="213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144</v>
      </c>
      <c r="AT174" s="214" t="s">
        <v>146</v>
      </c>
      <c r="AU174" s="214" t="s">
        <v>86</v>
      </c>
      <c r="AY174" s="17" t="s">
        <v>145</v>
      </c>
      <c r="BE174" s="215">
        <f t="shared" si="14"/>
        <v>0</v>
      </c>
      <c r="BF174" s="215">
        <f t="shared" si="15"/>
        <v>0</v>
      </c>
      <c r="BG174" s="215">
        <f t="shared" si="16"/>
        <v>0</v>
      </c>
      <c r="BH174" s="215">
        <f t="shared" si="17"/>
        <v>0</v>
      </c>
      <c r="BI174" s="215">
        <f t="shared" si="18"/>
        <v>0</v>
      </c>
      <c r="BJ174" s="17" t="s">
        <v>86</v>
      </c>
      <c r="BK174" s="215">
        <f t="shared" si="19"/>
        <v>0</v>
      </c>
      <c r="BL174" s="17" t="s">
        <v>144</v>
      </c>
      <c r="BM174" s="214" t="s">
        <v>921</v>
      </c>
    </row>
    <row r="175" spans="1:65" s="2" customFormat="1" ht="21.75" customHeight="1">
      <c r="A175" s="34"/>
      <c r="B175" s="35"/>
      <c r="C175" s="202" t="s">
        <v>403</v>
      </c>
      <c r="D175" s="202" t="s">
        <v>146</v>
      </c>
      <c r="E175" s="203" t="s">
        <v>1789</v>
      </c>
      <c r="F175" s="204" t="s">
        <v>1790</v>
      </c>
      <c r="G175" s="205" t="s">
        <v>779</v>
      </c>
      <c r="H175" s="206">
        <v>4</v>
      </c>
      <c r="I175" s="207"/>
      <c r="J175" s="208">
        <f t="shared" si="10"/>
        <v>0</v>
      </c>
      <c r="K175" s="209"/>
      <c r="L175" s="39"/>
      <c r="M175" s="210" t="s">
        <v>1</v>
      </c>
      <c r="N175" s="211" t="s">
        <v>43</v>
      </c>
      <c r="O175" s="71"/>
      <c r="P175" s="212">
        <f t="shared" si="11"/>
        <v>0</v>
      </c>
      <c r="Q175" s="212">
        <v>0</v>
      </c>
      <c r="R175" s="212">
        <f t="shared" si="12"/>
        <v>0</v>
      </c>
      <c r="S175" s="212">
        <v>0</v>
      </c>
      <c r="T175" s="213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4" t="s">
        <v>144</v>
      </c>
      <c r="AT175" s="214" t="s">
        <v>146</v>
      </c>
      <c r="AU175" s="214" t="s">
        <v>86</v>
      </c>
      <c r="AY175" s="17" t="s">
        <v>145</v>
      </c>
      <c r="BE175" s="215">
        <f t="shared" si="14"/>
        <v>0</v>
      </c>
      <c r="BF175" s="215">
        <f t="shared" si="15"/>
        <v>0</v>
      </c>
      <c r="BG175" s="215">
        <f t="shared" si="16"/>
        <v>0</v>
      </c>
      <c r="BH175" s="215">
        <f t="shared" si="17"/>
        <v>0</v>
      </c>
      <c r="BI175" s="215">
        <f t="shared" si="18"/>
        <v>0</v>
      </c>
      <c r="BJ175" s="17" t="s">
        <v>86</v>
      </c>
      <c r="BK175" s="215">
        <f t="shared" si="19"/>
        <v>0</v>
      </c>
      <c r="BL175" s="17" t="s">
        <v>144</v>
      </c>
      <c r="BM175" s="214" t="s">
        <v>932</v>
      </c>
    </row>
    <row r="176" spans="1:65" s="2" customFormat="1" ht="16.5" customHeight="1">
      <c r="A176" s="34"/>
      <c r="B176" s="35"/>
      <c r="C176" s="202" t="s">
        <v>407</v>
      </c>
      <c r="D176" s="202" t="s">
        <v>146</v>
      </c>
      <c r="E176" s="203" t="s">
        <v>1791</v>
      </c>
      <c r="F176" s="204" t="s">
        <v>1792</v>
      </c>
      <c r="G176" s="205" t="s">
        <v>779</v>
      </c>
      <c r="H176" s="206">
        <v>10</v>
      </c>
      <c r="I176" s="207"/>
      <c r="J176" s="208">
        <f t="shared" si="10"/>
        <v>0</v>
      </c>
      <c r="K176" s="209"/>
      <c r="L176" s="39"/>
      <c r="M176" s="210" t="s">
        <v>1</v>
      </c>
      <c r="N176" s="211" t="s">
        <v>43</v>
      </c>
      <c r="O176" s="71"/>
      <c r="P176" s="212">
        <f t="shared" si="11"/>
        <v>0</v>
      </c>
      <c r="Q176" s="212">
        <v>0</v>
      </c>
      <c r="R176" s="212">
        <f t="shared" si="12"/>
        <v>0</v>
      </c>
      <c r="S176" s="212">
        <v>0</v>
      </c>
      <c r="T176" s="213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144</v>
      </c>
      <c r="AT176" s="214" t="s">
        <v>146</v>
      </c>
      <c r="AU176" s="214" t="s">
        <v>86</v>
      </c>
      <c r="AY176" s="17" t="s">
        <v>145</v>
      </c>
      <c r="BE176" s="215">
        <f t="shared" si="14"/>
        <v>0</v>
      </c>
      <c r="BF176" s="215">
        <f t="shared" si="15"/>
        <v>0</v>
      </c>
      <c r="BG176" s="215">
        <f t="shared" si="16"/>
        <v>0</v>
      </c>
      <c r="BH176" s="215">
        <f t="shared" si="17"/>
        <v>0</v>
      </c>
      <c r="BI176" s="215">
        <f t="shared" si="18"/>
        <v>0</v>
      </c>
      <c r="BJ176" s="17" t="s">
        <v>86</v>
      </c>
      <c r="BK176" s="215">
        <f t="shared" si="19"/>
        <v>0</v>
      </c>
      <c r="BL176" s="17" t="s">
        <v>144</v>
      </c>
      <c r="BM176" s="214" t="s">
        <v>941</v>
      </c>
    </row>
    <row r="177" spans="1:65" s="2" customFormat="1" ht="16.5" customHeight="1">
      <c r="A177" s="34"/>
      <c r="B177" s="35"/>
      <c r="C177" s="202" t="s">
        <v>412</v>
      </c>
      <c r="D177" s="202" t="s">
        <v>146</v>
      </c>
      <c r="E177" s="203" t="s">
        <v>1793</v>
      </c>
      <c r="F177" s="204" t="s">
        <v>1794</v>
      </c>
      <c r="G177" s="205" t="s">
        <v>779</v>
      </c>
      <c r="H177" s="206">
        <v>10</v>
      </c>
      <c r="I177" s="207"/>
      <c r="J177" s="208">
        <f t="shared" si="10"/>
        <v>0</v>
      </c>
      <c r="K177" s="209"/>
      <c r="L177" s="39"/>
      <c r="M177" s="210" t="s">
        <v>1</v>
      </c>
      <c r="N177" s="211" t="s">
        <v>43</v>
      </c>
      <c r="O177" s="71"/>
      <c r="P177" s="212">
        <f t="shared" si="11"/>
        <v>0</v>
      </c>
      <c r="Q177" s="212">
        <v>0</v>
      </c>
      <c r="R177" s="212">
        <f t="shared" si="12"/>
        <v>0</v>
      </c>
      <c r="S177" s="212">
        <v>0</v>
      </c>
      <c r="T177" s="213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144</v>
      </c>
      <c r="AT177" s="214" t="s">
        <v>146</v>
      </c>
      <c r="AU177" s="214" t="s">
        <v>86</v>
      </c>
      <c r="AY177" s="17" t="s">
        <v>145</v>
      </c>
      <c r="BE177" s="215">
        <f t="shared" si="14"/>
        <v>0</v>
      </c>
      <c r="BF177" s="215">
        <f t="shared" si="15"/>
        <v>0</v>
      </c>
      <c r="BG177" s="215">
        <f t="shared" si="16"/>
        <v>0</v>
      </c>
      <c r="BH177" s="215">
        <f t="shared" si="17"/>
        <v>0</v>
      </c>
      <c r="BI177" s="215">
        <f t="shared" si="18"/>
        <v>0</v>
      </c>
      <c r="BJ177" s="17" t="s">
        <v>86</v>
      </c>
      <c r="BK177" s="215">
        <f t="shared" si="19"/>
        <v>0</v>
      </c>
      <c r="BL177" s="17" t="s">
        <v>144</v>
      </c>
      <c r="BM177" s="214" t="s">
        <v>953</v>
      </c>
    </row>
    <row r="178" spans="1:65" s="2" customFormat="1" ht="16.5" customHeight="1">
      <c r="A178" s="34"/>
      <c r="B178" s="35"/>
      <c r="C178" s="202" t="s">
        <v>416</v>
      </c>
      <c r="D178" s="202" t="s">
        <v>146</v>
      </c>
      <c r="E178" s="203" t="s">
        <v>1795</v>
      </c>
      <c r="F178" s="204" t="s">
        <v>1796</v>
      </c>
      <c r="G178" s="205" t="s">
        <v>779</v>
      </c>
      <c r="H178" s="206">
        <v>45</v>
      </c>
      <c r="I178" s="207"/>
      <c r="J178" s="208">
        <f t="shared" si="10"/>
        <v>0</v>
      </c>
      <c r="K178" s="209"/>
      <c r="L178" s="39"/>
      <c r="M178" s="210" t="s">
        <v>1</v>
      </c>
      <c r="N178" s="211" t="s">
        <v>43</v>
      </c>
      <c r="O178" s="71"/>
      <c r="P178" s="212">
        <f t="shared" si="11"/>
        <v>0</v>
      </c>
      <c r="Q178" s="212">
        <v>0</v>
      </c>
      <c r="R178" s="212">
        <f t="shared" si="12"/>
        <v>0</v>
      </c>
      <c r="S178" s="212">
        <v>0</v>
      </c>
      <c r="T178" s="213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4" t="s">
        <v>144</v>
      </c>
      <c r="AT178" s="214" t="s">
        <v>146</v>
      </c>
      <c r="AU178" s="214" t="s">
        <v>86</v>
      </c>
      <c r="AY178" s="17" t="s">
        <v>145</v>
      </c>
      <c r="BE178" s="215">
        <f t="shared" si="14"/>
        <v>0</v>
      </c>
      <c r="BF178" s="215">
        <f t="shared" si="15"/>
        <v>0</v>
      </c>
      <c r="BG178" s="215">
        <f t="shared" si="16"/>
        <v>0</v>
      </c>
      <c r="BH178" s="215">
        <f t="shared" si="17"/>
        <v>0</v>
      </c>
      <c r="BI178" s="215">
        <f t="shared" si="18"/>
        <v>0</v>
      </c>
      <c r="BJ178" s="17" t="s">
        <v>86</v>
      </c>
      <c r="BK178" s="215">
        <f t="shared" si="19"/>
        <v>0</v>
      </c>
      <c r="BL178" s="17" t="s">
        <v>144</v>
      </c>
      <c r="BM178" s="214" t="s">
        <v>962</v>
      </c>
    </row>
    <row r="179" spans="1:65" s="2" customFormat="1" ht="16.5" customHeight="1">
      <c r="A179" s="34"/>
      <c r="B179" s="35"/>
      <c r="C179" s="202" t="s">
        <v>421</v>
      </c>
      <c r="D179" s="202" t="s">
        <v>146</v>
      </c>
      <c r="E179" s="203" t="s">
        <v>1797</v>
      </c>
      <c r="F179" s="204" t="s">
        <v>1798</v>
      </c>
      <c r="G179" s="205" t="s">
        <v>779</v>
      </c>
      <c r="H179" s="206">
        <v>45</v>
      </c>
      <c r="I179" s="207"/>
      <c r="J179" s="208">
        <f t="shared" si="10"/>
        <v>0</v>
      </c>
      <c r="K179" s="209"/>
      <c r="L179" s="39"/>
      <c r="M179" s="210" t="s">
        <v>1</v>
      </c>
      <c r="N179" s="211" t="s">
        <v>43</v>
      </c>
      <c r="O179" s="71"/>
      <c r="P179" s="212">
        <f t="shared" si="11"/>
        <v>0</v>
      </c>
      <c r="Q179" s="212">
        <v>0</v>
      </c>
      <c r="R179" s="212">
        <f t="shared" si="12"/>
        <v>0</v>
      </c>
      <c r="S179" s="212">
        <v>0</v>
      </c>
      <c r="T179" s="213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144</v>
      </c>
      <c r="AT179" s="214" t="s">
        <v>146</v>
      </c>
      <c r="AU179" s="214" t="s">
        <v>86</v>
      </c>
      <c r="AY179" s="17" t="s">
        <v>145</v>
      </c>
      <c r="BE179" s="215">
        <f t="shared" si="14"/>
        <v>0</v>
      </c>
      <c r="BF179" s="215">
        <f t="shared" si="15"/>
        <v>0</v>
      </c>
      <c r="BG179" s="215">
        <f t="shared" si="16"/>
        <v>0</v>
      </c>
      <c r="BH179" s="215">
        <f t="shared" si="17"/>
        <v>0</v>
      </c>
      <c r="BI179" s="215">
        <f t="shared" si="18"/>
        <v>0</v>
      </c>
      <c r="BJ179" s="17" t="s">
        <v>86</v>
      </c>
      <c r="BK179" s="215">
        <f t="shared" si="19"/>
        <v>0</v>
      </c>
      <c r="BL179" s="17" t="s">
        <v>144</v>
      </c>
      <c r="BM179" s="214" t="s">
        <v>971</v>
      </c>
    </row>
    <row r="180" spans="1:65" s="2" customFormat="1" ht="16.5" customHeight="1">
      <c r="A180" s="34"/>
      <c r="B180" s="35"/>
      <c r="C180" s="202" t="s">
        <v>425</v>
      </c>
      <c r="D180" s="202" t="s">
        <v>146</v>
      </c>
      <c r="E180" s="203" t="s">
        <v>1799</v>
      </c>
      <c r="F180" s="204" t="s">
        <v>1800</v>
      </c>
      <c r="G180" s="205" t="s">
        <v>779</v>
      </c>
      <c r="H180" s="206">
        <v>10</v>
      </c>
      <c r="I180" s="207"/>
      <c r="J180" s="208">
        <f t="shared" si="10"/>
        <v>0</v>
      </c>
      <c r="K180" s="209"/>
      <c r="L180" s="39"/>
      <c r="M180" s="210" t="s">
        <v>1</v>
      </c>
      <c r="N180" s="211" t="s">
        <v>43</v>
      </c>
      <c r="O180" s="71"/>
      <c r="P180" s="212">
        <f t="shared" si="11"/>
        <v>0</v>
      </c>
      <c r="Q180" s="212">
        <v>0</v>
      </c>
      <c r="R180" s="212">
        <f t="shared" si="12"/>
        <v>0</v>
      </c>
      <c r="S180" s="212">
        <v>0</v>
      </c>
      <c r="T180" s="213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144</v>
      </c>
      <c r="AT180" s="214" t="s">
        <v>146</v>
      </c>
      <c r="AU180" s="214" t="s">
        <v>86</v>
      </c>
      <c r="AY180" s="17" t="s">
        <v>145</v>
      </c>
      <c r="BE180" s="215">
        <f t="shared" si="14"/>
        <v>0</v>
      </c>
      <c r="BF180" s="215">
        <f t="shared" si="15"/>
        <v>0</v>
      </c>
      <c r="BG180" s="215">
        <f t="shared" si="16"/>
        <v>0</v>
      </c>
      <c r="BH180" s="215">
        <f t="shared" si="17"/>
        <v>0</v>
      </c>
      <c r="BI180" s="215">
        <f t="shared" si="18"/>
        <v>0</v>
      </c>
      <c r="BJ180" s="17" t="s">
        <v>86</v>
      </c>
      <c r="BK180" s="215">
        <f t="shared" si="19"/>
        <v>0</v>
      </c>
      <c r="BL180" s="17" t="s">
        <v>144</v>
      </c>
      <c r="BM180" s="214" t="s">
        <v>981</v>
      </c>
    </row>
    <row r="181" spans="1:65" s="2" customFormat="1" ht="16.5" customHeight="1">
      <c r="A181" s="34"/>
      <c r="B181" s="35"/>
      <c r="C181" s="202" t="s">
        <v>429</v>
      </c>
      <c r="D181" s="202" t="s">
        <v>146</v>
      </c>
      <c r="E181" s="203" t="s">
        <v>1801</v>
      </c>
      <c r="F181" s="204" t="s">
        <v>1802</v>
      </c>
      <c r="G181" s="205" t="s">
        <v>779</v>
      </c>
      <c r="H181" s="206">
        <v>10</v>
      </c>
      <c r="I181" s="207"/>
      <c r="J181" s="208">
        <f t="shared" si="10"/>
        <v>0</v>
      </c>
      <c r="K181" s="209"/>
      <c r="L181" s="39"/>
      <c r="M181" s="210" t="s">
        <v>1</v>
      </c>
      <c r="N181" s="211" t="s">
        <v>43</v>
      </c>
      <c r="O181" s="71"/>
      <c r="P181" s="212">
        <f t="shared" si="11"/>
        <v>0</v>
      </c>
      <c r="Q181" s="212">
        <v>0</v>
      </c>
      <c r="R181" s="212">
        <f t="shared" si="12"/>
        <v>0</v>
      </c>
      <c r="S181" s="212">
        <v>0</v>
      </c>
      <c r="T181" s="213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4" t="s">
        <v>144</v>
      </c>
      <c r="AT181" s="214" t="s">
        <v>146</v>
      </c>
      <c r="AU181" s="214" t="s">
        <v>86</v>
      </c>
      <c r="AY181" s="17" t="s">
        <v>145</v>
      </c>
      <c r="BE181" s="215">
        <f t="shared" si="14"/>
        <v>0</v>
      </c>
      <c r="BF181" s="215">
        <f t="shared" si="15"/>
        <v>0</v>
      </c>
      <c r="BG181" s="215">
        <f t="shared" si="16"/>
        <v>0</v>
      </c>
      <c r="BH181" s="215">
        <f t="shared" si="17"/>
        <v>0</v>
      </c>
      <c r="BI181" s="215">
        <f t="shared" si="18"/>
        <v>0</v>
      </c>
      <c r="BJ181" s="17" t="s">
        <v>86</v>
      </c>
      <c r="BK181" s="215">
        <f t="shared" si="19"/>
        <v>0</v>
      </c>
      <c r="BL181" s="17" t="s">
        <v>144</v>
      </c>
      <c r="BM181" s="214" t="s">
        <v>988</v>
      </c>
    </row>
    <row r="182" spans="1:65" s="2" customFormat="1" ht="16.5" customHeight="1">
      <c r="A182" s="34"/>
      <c r="B182" s="35"/>
      <c r="C182" s="202" t="s">
        <v>433</v>
      </c>
      <c r="D182" s="202" t="s">
        <v>146</v>
      </c>
      <c r="E182" s="203" t="s">
        <v>1803</v>
      </c>
      <c r="F182" s="204" t="s">
        <v>1804</v>
      </c>
      <c r="G182" s="205" t="s">
        <v>779</v>
      </c>
      <c r="H182" s="206">
        <v>8</v>
      </c>
      <c r="I182" s="207"/>
      <c r="J182" s="208">
        <f t="shared" si="10"/>
        <v>0</v>
      </c>
      <c r="K182" s="209"/>
      <c r="L182" s="39"/>
      <c r="M182" s="210" t="s">
        <v>1</v>
      </c>
      <c r="N182" s="211" t="s">
        <v>43</v>
      </c>
      <c r="O182" s="71"/>
      <c r="P182" s="212">
        <f t="shared" si="11"/>
        <v>0</v>
      </c>
      <c r="Q182" s="212">
        <v>0</v>
      </c>
      <c r="R182" s="212">
        <f t="shared" si="12"/>
        <v>0</v>
      </c>
      <c r="S182" s="212">
        <v>0</v>
      </c>
      <c r="T182" s="213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144</v>
      </c>
      <c r="AT182" s="214" t="s">
        <v>146</v>
      </c>
      <c r="AU182" s="214" t="s">
        <v>86</v>
      </c>
      <c r="AY182" s="17" t="s">
        <v>145</v>
      </c>
      <c r="BE182" s="215">
        <f t="shared" si="14"/>
        <v>0</v>
      </c>
      <c r="BF182" s="215">
        <f t="shared" si="15"/>
        <v>0</v>
      </c>
      <c r="BG182" s="215">
        <f t="shared" si="16"/>
        <v>0</v>
      </c>
      <c r="BH182" s="215">
        <f t="shared" si="17"/>
        <v>0</v>
      </c>
      <c r="BI182" s="215">
        <f t="shared" si="18"/>
        <v>0</v>
      </c>
      <c r="BJ182" s="17" t="s">
        <v>86</v>
      </c>
      <c r="BK182" s="215">
        <f t="shared" si="19"/>
        <v>0</v>
      </c>
      <c r="BL182" s="17" t="s">
        <v>144</v>
      </c>
      <c r="BM182" s="214" t="s">
        <v>996</v>
      </c>
    </row>
    <row r="183" spans="1:65" s="2" customFormat="1" ht="16.5" customHeight="1">
      <c r="A183" s="34"/>
      <c r="B183" s="35"/>
      <c r="C183" s="202" t="s">
        <v>437</v>
      </c>
      <c r="D183" s="202" t="s">
        <v>146</v>
      </c>
      <c r="E183" s="203" t="s">
        <v>1805</v>
      </c>
      <c r="F183" s="204" t="s">
        <v>1806</v>
      </c>
      <c r="G183" s="205" t="s">
        <v>779</v>
      </c>
      <c r="H183" s="206">
        <v>16</v>
      </c>
      <c r="I183" s="207"/>
      <c r="J183" s="208">
        <f t="shared" si="10"/>
        <v>0</v>
      </c>
      <c r="K183" s="209"/>
      <c r="L183" s="39"/>
      <c r="M183" s="210" t="s">
        <v>1</v>
      </c>
      <c r="N183" s="211" t="s">
        <v>43</v>
      </c>
      <c r="O183" s="71"/>
      <c r="P183" s="212">
        <f t="shared" si="11"/>
        <v>0</v>
      </c>
      <c r="Q183" s="212">
        <v>0</v>
      </c>
      <c r="R183" s="212">
        <f t="shared" si="12"/>
        <v>0</v>
      </c>
      <c r="S183" s="212">
        <v>0</v>
      </c>
      <c r="T183" s="213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4" t="s">
        <v>144</v>
      </c>
      <c r="AT183" s="214" t="s">
        <v>146</v>
      </c>
      <c r="AU183" s="214" t="s">
        <v>86</v>
      </c>
      <c r="AY183" s="17" t="s">
        <v>145</v>
      </c>
      <c r="BE183" s="215">
        <f t="shared" si="14"/>
        <v>0</v>
      </c>
      <c r="BF183" s="215">
        <f t="shared" si="15"/>
        <v>0</v>
      </c>
      <c r="BG183" s="215">
        <f t="shared" si="16"/>
        <v>0</v>
      </c>
      <c r="BH183" s="215">
        <f t="shared" si="17"/>
        <v>0</v>
      </c>
      <c r="BI183" s="215">
        <f t="shared" si="18"/>
        <v>0</v>
      </c>
      <c r="BJ183" s="17" t="s">
        <v>86</v>
      </c>
      <c r="BK183" s="215">
        <f t="shared" si="19"/>
        <v>0</v>
      </c>
      <c r="BL183" s="17" t="s">
        <v>144</v>
      </c>
      <c r="BM183" s="214" t="s">
        <v>1004</v>
      </c>
    </row>
    <row r="184" spans="1:65" s="2" customFormat="1" ht="16.5" customHeight="1">
      <c r="A184" s="34"/>
      <c r="B184" s="35"/>
      <c r="C184" s="202" t="s">
        <v>441</v>
      </c>
      <c r="D184" s="202" t="s">
        <v>146</v>
      </c>
      <c r="E184" s="203" t="s">
        <v>1807</v>
      </c>
      <c r="F184" s="204" t="s">
        <v>1808</v>
      </c>
      <c r="G184" s="205" t="s">
        <v>779</v>
      </c>
      <c r="H184" s="206">
        <v>8</v>
      </c>
      <c r="I184" s="207"/>
      <c r="J184" s="208">
        <f t="shared" si="10"/>
        <v>0</v>
      </c>
      <c r="K184" s="209"/>
      <c r="L184" s="39"/>
      <c r="M184" s="210" t="s">
        <v>1</v>
      </c>
      <c r="N184" s="211" t="s">
        <v>43</v>
      </c>
      <c r="O184" s="71"/>
      <c r="P184" s="212">
        <f t="shared" si="11"/>
        <v>0</v>
      </c>
      <c r="Q184" s="212">
        <v>0</v>
      </c>
      <c r="R184" s="212">
        <f t="shared" si="12"/>
        <v>0</v>
      </c>
      <c r="S184" s="212">
        <v>0</v>
      </c>
      <c r="T184" s="213">
        <f t="shared" si="1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144</v>
      </c>
      <c r="AT184" s="214" t="s">
        <v>146</v>
      </c>
      <c r="AU184" s="214" t="s">
        <v>86</v>
      </c>
      <c r="AY184" s="17" t="s">
        <v>145</v>
      </c>
      <c r="BE184" s="215">
        <f t="shared" si="14"/>
        <v>0</v>
      </c>
      <c r="BF184" s="215">
        <f t="shared" si="15"/>
        <v>0</v>
      </c>
      <c r="BG184" s="215">
        <f t="shared" si="16"/>
        <v>0</v>
      </c>
      <c r="BH184" s="215">
        <f t="shared" si="17"/>
        <v>0</v>
      </c>
      <c r="BI184" s="215">
        <f t="shared" si="18"/>
        <v>0</v>
      </c>
      <c r="BJ184" s="17" t="s">
        <v>86</v>
      </c>
      <c r="BK184" s="215">
        <f t="shared" si="19"/>
        <v>0</v>
      </c>
      <c r="BL184" s="17" t="s">
        <v>144</v>
      </c>
      <c r="BM184" s="214" t="s">
        <v>1012</v>
      </c>
    </row>
    <row r="185" spans="1:65" s="2" customFormat="1" ht="16.5" customHeight="1">
      <c r="A185" s="34"/>
      <c r="B185" s="35"/>
      <c r="C185" s="202" t="s">
        <v>445</v>
      </c>
      <c r="D185" s="202" t="s">
        <v>146</v>
      </c>
      <c r="E185" s="203" t="s">
        <v>1809</v>
      </c>
      <c r="F185" s="204" t="s">
        <v>1810</v>
      </c>
      <c r="G185" s="205" t="s">
        <v>779</v>
      </c>
      <c r="H185" s="206">
        <v>8</v>
      </c>
      <c r="I185" s="207"/>
      <c r="J185" s="208">
        <f t="shared" si="10"/>
        <v>0</v>
      </c>
      <c r="K185" s="209"/>
      <c r="L185" s="39"/>
      <c r="M185" s="210" t="s">
        <v>1</v>
      </c>
      <c r="N185" s="211" t="s">
        <v>43</v>
      </c>
      <c r="O185" s="71"/>
      <c r="P185" s="212">
        <f t="shared" si="11"/>
        <v>0</v>
      </c>
      <c r="Q185" s="212">
        <v>0</v>
      </c>
      <c r="R185" s="212">
        <f t="shared" si="12"/>
        <v>0</v>
      </c>
      <c r="S185" s="212">
        <v>0</v>
      </c>
      <c r="T185" s="213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144</v>
      </c>
      <c r="AT185" s="214" t="s">
        <v>146</v>
      </c>
      <c r="AU185" s="214" t="s">
        <v>86</v>
      </c>
      <c r="AY185" s="17" t="s">
        <v>145</v>
      </c>
      <c r="BE185" s="215">
        <f t="shared" si="14"/>
        <v>0</v>
      </c>
      <c r="BF185" s="215">
        <f t="shared" si="15"/>
        <v>0</v>
      </c>
      <c r="BG185" s="215">
        <f t="shared" si="16"/>
        <v>0</v>
      </c>
      <c r="BH185" s="215">
        <f t="shared" si="17"/>
        <v>0</v>
      </c>
      <c r="BI185" s="215">
        <f t="shared" si="18"/>
        <v>0</v>
      </c>
      <c r="BJ185" s="17" t="s">
        <v>86</v>
      </c>
      <c r="BK185" s="215">
        <f t="shared" si="19"/>
        <v>0</v>
      </c>
      <c r="BL185" s="17" t="s">
        <v>144</v>
      </c>
      <c r="BM185" s="214" t="s">
        <v>1025</v>
      </c>
    </row>
    <row r="186" spans="1:65" s="2" customFormat="1" ht="16.5" customHeight="1">
      <c r="A186" s="34"/>
      <c r="B186" s="35"/>
      <c r="C186" s="202" t="s">
        <v>449</v>
      </c>
      <c r="D186" s="202" t="s">
        <v>146</v>
      </c>
      <c r="E186" s="203" t="s">
        <v>1811</v>
      </c>
      <c r="F186" s="204" t="s">
        <v>1812</v>
      </c>
      <c r="G186" s="205" t="s">
        <v>779</v>
      </c>
      <c r="H186" s="206">
        <v>8</v>
      </c>
      <c r="I186" s="207"/>
      <c r="J186" s="208">
        <f t="shared" si="10"/>
        <v>0</v>
      </c>
      <c r="K186" s="209"/>
      <c r="L186" s="39"/>
      <c r="M186" s="210" t="s">
        <v>1</v>
      </c>
      <c r="N186" s="211" t="s">
        <v>43</v>
      </c>
      <c r="O186" s="71"/>
      <c r="P186" s="212">
        <f t="shared" si="11"/>
        <v>0</v>
      </c>
      <c r="Q186" s="212">
        <v>0</v>
      </c>
      <c r="R186" s="212">
        <f t="shared" si="12"/>
        <v>0</v>
      </c>
      <c r="S186" s="212">
        <v>0</v>
      </c>
      <c r="T186" s="213">
        <f t="shared" si="1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4" t="s">
        <v>144</v>
      </c>
      <c r="AT186" s="214" t="s">
        <v>146</v>
      </c>
      <c r="AU186" s="214" t="s">
        <v>86</v>
      </c>
      <c r="AY186" s="17" t="s">
        <v>145</v>
      </c>
      <c r="BE186" s="215">
        <f t="shared" si="14"/>
        <v>0</v>
      </c>
      <c r="BF186" s="215">
        <f t="shared" si="15"/>
        <v>0</v>
      </c>
      <c r="BG186" s="215">
        <f t="shared" si="16"/>
        <v>0</v>
      </c>
      <c r="BH186" s="215">
        <f t="shared" si="17"/>
        <v>0</v>
      </c>
      <c r="BI186" s="215">
        <f t="shared" si="18"/>
        <v>0</v>
      </c>
      <c r="BJ186" s="17" t="s">
        <v>86</v>
      </c>
      <c r="BK186" s="215">
        <f t="shared" si="19"/>
        <v>0</v>
      </c>
      <c r="BL186" s="17" t="s">
        <v>144</v>
      </c>
      <c r="BM186" s="214" t="s">
        <v>1035</v>
      </c>
    </row>
    <row r="187" spans="1:65" s="2" customFormat="1" ht="16.5" customHeight="1">
      <c r="A187" s="34"/>
      <c r="B187" s="35"/>
      <c r="C187" s="202" t="s">
        <v>453</v>
      </c>
      <c r="D187" s="202" t="s">
        <v>146</v>
      </c>
      <c r="E187" s="203" t="s">
        <v>1813</v>
      </c>
      <c r="F187" s="204" t="s">
        <v>1814</v>
      </c>
      <c r="G187" s="205" t="s">
        <v>251</v>
      </c>
      <c r="H187" s="206">
        <v>130</v>
      </c>
      <c r="I187" s="207"/>
      <c r="J187" s="208">
        <f t="shared" si="10"/>
        <v>0</v>
      </c>
      <c r="K187" s="209"/>
      <c r="L187" s="39"/>
      <c r="M187" s="210" t="s">
        <v>1</v>
      </c>
      <c r="N187" s="211" t="s">
        <v>43</v>
      </c>
      <c r="O187" s="71"/>
      <c r="P187" s="212">
        <f t="shared" si="11"/>
        <v>0</v>
      </c>
      <c r="Q187" s="212">
        <v>0</v>
      </c>
      <c r="R187" s="212">
        <f t="shared" si="12"/>
        <v>0</v>
      </c>
      <c r="S187" s="212">
        <v>0</v>
      </c>
      <c r="T187" s="213">
        <f t="shared" si="1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144</v>
      </c>
      <c r="AT187" s="214" t="s">
        <v>146</v>
      </c>
      <c r="AU187" s="214" t="s">
        <v>86</v>
      </c>
      <c r="AY187" s="17" t="s">
        <v>145</v>
      </c>
      <c r="BE187" s="215">
        <f t="shared" si="14"/>
        <v>0</v>
      </c>
      <c r="BF187" s="215">
        <f t="shared" si="15"/>
        <v>0</v>
      </c>
      <c r="BG187" s="215">
        <f t="shared" si="16"/>
        <v>0</v>
      </c>
      <c r="BH187" s="215">
        <f t="shared" si="17"/>
        <v>0</v>
      </c>
      <c r="BI187" s="215">
        <f t="shared" si="18"/>
        <v>0</v>
      </c>
      <c r="BJ187" s="17" t="s">
        <v>86</v>
      </c>
      <c r="BK187" s="215">
        <f t="shared" si="19"/>
        <v>0</v>
      </c>
      <c r="BL187" s="17" t="s">
        <v>144</v>
      </c>
      <c r="BM187" s="214" t="s">
        <v>1046</v>
      </c>
    </row>
    <row r="188" spans="1:65" s="2" customFormat="1" ht="16.5" customHeight="1">
      <c r="A188" s="34"/>
      <c r="B188" s="35"/>
      <c r="C188" s="202" t="s">
        <v>457</v>
      </c>
      <c r="D188" s="202" t="s">
        <v>146</v>
      </c>
      <c r="E188" s="203" t="s">
        <v>1815</v>
      </c>
      <c r="F188" s="204" t="s">
        <v>1816</v>
      </c>
      <c r="G188" s="205" t="s">
        <v>251</v>
      </c>
      <c r="H188" s="206">
        <v>130</v>
      </c>
      <c r="I188" s="207"/>
      <c r="J188" s="208">
        <f t="shared" si="10"/>
        <v>0</v>
      </c>
      <c r="K188" s="209"/>
      <c r="L188" s="39"/>
      <c r="M188" s="210" t="s">
        <v>1</v>
      </c>
      <c r="N188" s="211" t="s">
        <v>43</v>
      </c>
      <c r="O188" s="71"/>
      <c r="P188" s="212">
        <f t="shared" si="11"/>
        <v>0</v>
      </c>
      <c r="Q188" s="212">
        <v>0</v>
      </c>
      <c r="R188" s="212">
        <f t="shared" si="12"/>
        <v>0</v>
      </c>
      <c r="S188" s="212">
        <v>0</v>
      </c>
      <c r="T188" s="213">
        <f t="shared" si="1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4" t="s">
        <v>144</v>
      </c>
      <c r="AT188" s="214" t="s">
        <v>146</v>
      </c>
      <c r="AU188" s="214" t="s">
        <v>86</v>
      </c>
      <c r="AY188" s="17" t="s">
        <v>145</v>
      </c>
      <c r="BE188" s="215">
        <f t="shared" si="14"/>
        <v>0</v>
      </c>
      <c r="BF188" s="215">
        <f t="shared" si="15"/>
        <v>0</v>
      </c>
      <c r="BG188" s="215">
        <f t="shared" si="16"/>
        <v>0</v>
      </c>
      <c r="BH188" s="215">
        <f t="shared" si="17"/>
        <v>0</v>
      </c>
      <c r="BI188" s="215">
        <f t="shared" si="18"/>
        <v>0</v>
      </c>
      <c r="BJ188" s="17" t="s">
        <v>86</v>
      </c>
      <c r="BK188" s="215">
        <f t="shared" si="19"/>
        <v>0</v>
      </c>
      <c r="BL188" s="17" t="s">
        <v>144</v>
      </c>
      <c r="BM188" s="214" t="s">
        <v>1057</v>
      </c>
    </row>
    <row r="189" spans="1:65" s="2" customFormat="1" ht="16.5" customHeight="1">
      <c r="A189" s="34"/>
      <c r="B189" s="35"/>
      <c r="C189" s="202" t="s">
        <v>463</v>
      </c>
      <c r="D189" s="202" t="s">
        <v>146</v>
      </c>
      <c r="E189" s="203" t="s">
        <v>1817</v>
      </c>
      <c r="F189" s="204" t="s">
        <v>1818</v>
      </c>
      <c r="G189" s="205" t="s">
        <v>187</v>
      </c>
      <c r="H189" s="206">
        <v>46</v>
      </c>
      <c r="I189" s="207"/>
      <c r="J189" s="208">
        <f t="shared" si="10"/>
        <v>0</v>
      </c>
      <c r="K189" s="209"/>
      <c r="L189" s="39"/>
      <c r="M189" s="210" t="s">
        <v>1</v>
      </c>
      <c r="N189" s="211" t="s">
        <v>43</v>
      </c>
      <c r="O189" s="71"/>
      <c r="P189" s="212">
        <f t="shared" si="11"/>
        <v>0</v>
      </c>
      <c r="Q189" s="212">
        <v>0</v>
      </c>
      <c r="R189" s="212">
        <f t="shared" si="12"/>
        <v>0</v>
      </c>
      <c r="S189" s="212">
        <v>0</v>
      </c>
      <c r="T189" s="213">
        <f t="shared" si="1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4" t="s">
        <v>144</v>
      </c>
      <c r="AT189" s="214" t="s">
        <v>146</v>
      </c>
      <c r="AU189" s="214" t="s">
        <v>86</v>
      </c>
      <c r="AY189" s="17" t="s">
        <v>145</v>
      </c>
      <c r="BE189" s="215">
        <f t="shared" si="14"/>
        <v>0</v>
      </c>
      <c r="BF189" s="215">
        <f t="shared" si="15"/>
        <v>0</v>
      </c>
      <c r="BG189" s="215">
        <f t="shared" si="16"/>
        <v>0</v>
      </c>
      <c r="BH189" s="215">
        <f t="shared" si="17"/>
        <v>0</v>
      </c>
      <c r="BI189" s="215">
        <f t="shared" si="18"/>
        <v>0</v>
      </c>
      <c r="BJ189" s="17" t="s">
        <v>86</v>
      </c>
      <c r="BK189" s="215">
        <f t="shared" si="19"/>
        <v>0</v>
      </c>
      <c r="BL189" s="17" t="s">
        <v>144</v>
      </c>
      <c r="BM189" s="214" t="s">
        <v>1066</v>
      </c>
    </row>
    <row r="190" spans="1:65" s="12" customFormat="1" ht="25.9" customHeight="1">
      <c r="B190" s="188"/>
      <c r="C190" s="189"/>
      <c r="D190" s="190" t="s">
        <v>77</v>
      </c>
      <c r="E190" s="191" t="s">
        <v>1819</v>
      </c>
      <c r="F190" s="191" t="s">
        <v>1820</v>
      </c>
      <c r="G190" s="189"/>
      <c r="H190" s="189"/>
      <c r="I190" s="192"/>
      <c r="J190" s="193">
        <f>BK190</f>
        <v>0</v>
      </c>
      <c r="K190" s="189"/>
      <c r="L190" s="194"/>
      <c r="M190" s="195"/>
      <c r="N190" s="196"/>
      <c r="O190" s="196"/>
      <c r="P190" s="197">
        <f>SUM(P191:P196)</f>
        <v>0</v>
      </c>
      <c r="Q190" s="196"/>
      <c r="R190" s="197">
        <f>SUM(R191:R196)</f>
        <v>0</v>
      </c>
      <c r="S190" s="196"/>
      <c r="T190" s="198">
        <f>SUM(T191:T196)</f>
        <v>0</v>
      </c>
      <c r="AR190" s="199" t="s">
        <v>86</v>
      </c>
      <c r="AT190" s="200" t="s">
        <v>77</v>
      </c>
      <c r="AU190" s="200" t="s">
        <v>78</v>
      </c>
      <c r="AY190" s="199" t="s">
        <v>145</v>
      </c>
      <c r="BK190" s="201">
        <f>SUM(BK191:BK196)</f>
        <v>0</v>
      </c>
    </row>
    <row r="191" spans="1:65" s="2" customFormat="1" ht="16.5" customHeight="1">
      <c r="A191" s="34"/>
      <c r="B191" s="35"/>
      <c r="C191" s="202" t="s">
        <v>467</v>
      </c>
      <c r="D191" s="202" t="s">
        <v>146</v>
      </c>
      <c r="E191" s="203" t="s">
        <v>1821</v>
      </c>
      <c r="F191" s="204" t="s">
        <v>1822</v>
      </c>
      <c r="G191" s="205" t="s">
        <v>779</v>
      </c>
      <c r="H191" s="206">
        <v>5</v>
      </c>
      <c r="I191" s="207"/>
      <c r="J191" s="208">
        <f t="shared" ref="J191:J196" si="20">ROUND(I191*H191,2)</f>
        <v>0</v>
      </c>
      <c r="K191" s="209"/>
      <c r="L191" s="39"/>
      <c r="M191" s="210" t="s">
        <v>1</v>
      </c>
      <c r="N191" s="211" t="s">
        <v>43</v>
      </c>
      <c r="O191" s="71"/>
      <c r="P191" s="212">
        <f t="shared" ref="P191:P196" si="21">O191*H191</f>
        <v>0</v>
      </c>
      <c r="Q191" s="212">
        <v>0</v>
      </c>
      <c r="R191" s="212">
        <f t="shared" ref="R191:R196" si="22">Q191*H191</f>
        <v>0</v>
      </c>
      <c r="S191" s="212">
        <v>0</v>
      </c>
      <c r="T191" s="213">
        <f t="shared" ref="T191:T196" si="23"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4" t="s">
        <v>144</v>
      </c>
      <c r="AT191" s="214" t="s">
        <v>146</v>
      </c>
      <c r="AU191" s="214" t="s">
        <v>86</v>
      </c>
      <c r="AY191" s="17" t="s">
        <v>145</v>
      </c>
      <c r="BE191" s="215">
        <f t="shared" ref="BE191:BE196" si="24">IF(N191="základní",J191,0)</f>
        <v>0</v>
      </c>
      <c r="BF191" s="215">
        <f t="shared" ref="BF191:BF196" si="25">IF(N191="snížená",J191,0)</f>
        <v>0</v>
      </c>
      <c r="BG191" s="215">
        <f t="shared" ref="BG191:BG196" si="26">IF(N191="zákl. přenesená",J191,0)</f>
        <v>0</v>
      </c>
      <c r="BH191" s="215">
        <f t="shared" ref="BH191:BH196" si="27">IF(N191="sníž. přenesená",J191,0)</f>
        <v>0</v>
      </c>
      <c r="BI191" s="215">
        <f t="shared" ref="BI191:BI196" si="28">IF(N191="nulová",J191,0)</f>
        <v>0</v>
      </c>
      <c r="BJ191" s="17" t="s">
        <v>86</v>
      </c>
      <c r="BK191" s="215">
        <f t="shared" ref="BK191:BK196" si="29">ROUND(I191*H191,2)</f>
        <v>0</v>
      </c>
      <c r="BL191" s="17" t="s">
        <v>144</v>
      </c>
      <c r="BM191" s="214" t="s">
        <v>1075</v>
      </c>
    </row>
    <row r="192" spans="1:65" s="2" customFormat="1" ht="16.5" customHeight="1">
      <c r="A192" s="34"/>
      <c r="B192" s="35"/>
      <c r="C192" s="202" t="s">
        <v>472</v>
      </c>
      <c r="D192" s="202" t="s">
        <v>146</v>
      </c>
      <c r="E192" s="203" t="s">
        <v>1823</v>
      </c>
      <c r="F192" s="204" t="s">
        <v>1824</v>
      </c>
      <c r="G192" s="205" t="s">
        <v>779</v>
      </c>
      <c r="H192" s="206">
        <v>5</v>
      </c>
      <c r="I192" s="207"/>
      <c r="J192" s="208">
        <f t="shared" si="20"/>
        <v>0</v>
      </c>
      <c r="K192" s="209"/>
      <c r="L192" s="39"/>
      <c r="M192" s="210" t="s">
        <v>1</v>
      </c>
      <c r="N192" s="211" t="s">
        <v>43</v>
      </c>
      <c r="O192" s="71"/>
      <c r="P192" s="212">
        <f t="shared" si="21"/>
        <v>0</v>
      </c>
      <c r="Q192" s="212">
        <v>0</v>
      </c>
      <c r="R192" s="212">
        <f t="shared" si="22"/>
        <v>0</v>
      </c>
      <c r="S192" s="212">
        <v>0</v>
      </c>
      <c r="T192" s="213">
        <f t="shared" si="2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4" t="s">
        <v>144</v>
      </c>
      <c r="AT192" s="214" t="s">
        <v>146</v>
      </c>
      <c r="AU192" s="214" t="s">
        <v>86</v>
      </c>
      <c r="AY192" s="17" t="s">
        <v>145</v>
      </c>
      <c r="BE192" s="215">
        <f t="shared" si="24"/>
        <v>0</v>
      </c>
      <c r="BF192" s="215">
        <f t="shared" si="25"/>
        <v>0</v>
      </c>
      <c r="BG192" s="215">
        <f t="shared" si="26"/>
        <v>0</v>
      </c>
      <c r="BH192" s="215">
        <f t="shared" si="27"/>
        <v>0</v>
      </c>
      <c r="BI192" s="215">
        <f t="shared" si="28"/>
        <v>0</v>
      </c>
      <c r="BJ192" s="17" t="s">
        <v>86</v>
      </c>
      <c r="BK192" s="215">
        <f t="shared" si="29"/>
        <v>0</v>
      </c>
      <c r="BL192" s="17" t="s">
        <v>144</v>
      </c>
      <c r="BM192" s="214" t="s">
        <v>1083</v>
      </c>
    </row>
    <row r="193" spans="1:65" s="2" customFormat="1" ht="16.5" customHeight="1">
      <c r="A193" s="34"/>
      <c r="B193" s="35"/>
      <c r="C193" s="202" t="s">
        <v>476</v>
      </c>
      <c r="D193" s="202" t="s">
        <v>146</v>
      </c>
      <c r="E193" s="203" t="s">
        <v>1825</v>
      </c>
      <c r="F193" s="204" t="s">
        <v>1826</v>
      </c>
      <c r="G193" s="205" t="s">
        <v>779</v>
      </c>
      <c r="H193" s="206">
        <v>6</v>
      </c>
      <c r="I193" s="207"/>
      <c r="J193" s="208">
        <f t="shared" si="20"/>
        <v>0</v>
      </c>
      <c r="K193" s="209"/>
      <c r="L193" s="39"/>
      <c r="M193" s="210" t="s">
        <v>1</v>
      </c>
      <c r="N193" s="211" t="s">
        <v>43</v>
      </c>
      <c r="O193" s="71"/>
      <c r="P193" s="212">
        <f t="shared" si="21"/>
        <v>0</v>
      </c>
      <c r="Q193" s="212">
        <v>0</v>
      </c>
      <c r="R193" s="212">
        <f t="shared" si="22"/>
        <v>0</v>
      </c>
      <c r="S193" s="212">
        <v>0</v>
      </c>
      <c r="T193" s="213">
        <f t="shared" si="2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4" t="s">
        <v>144</v>
      </c>
      <c r="AT193" s="214" t="s">
        <v>146</v>
      </c>
      <c r="AU193" s="214" t="s">
        <v>86</v>
      </c>
      <c r="AY193" s="17" t="s">
        <v>145</v>
      </c>
      <c r="BE193" s="215">
        <f t="shared" si="24"/>
        <v>0</v>
      </c>
      <c r="BF193" s="215">
        <f t="shared" si="25"/>
        <v>0</v>
      </c>
      <c r="BG193" s="215">
        <f t="shared" si="26"/>
        <v>0</v>
      </c>
      <c r="BH193" s="215">
        <f t="shared" si="27"/>
        <v>0</v>
      </c>
      <c r="BI193" s="215">
        <f t="shared" si="28"/>
        <v>0</v>
      </c>
      <c r="BJ193" s="17" t="s">
        <v>86</v>
      </c>
      <c r="BK193" s="215">
        <f t="shared" si="29"/>
        <v>0</v>
      </c>
      <c r="BL193" s="17" t="s">
        <v>144</v>
      </c>
      <c r="BM193" s="214" t="s">
        <v>275</v>
      </c>
    </row>
    <row r="194" spans="1:65" s="2" customFormat="1" ht="16.5" customHeight="1">
      <c r="A194" s="34"/>
      <c r="B194" s="35"/>
      <c r="C194" s="202" t="s">
        <v>482</v>
      </c>
      <c r="D194" s="202" t="s">
        <v>146</v>
      </c>
      <c r="E194" s="203" t="s">
        <v>1827</v>
      </c>
      <c r="F194" s="204" t="s">
        <v>1828</v>
      </c>
      <c r="G194" s="205" t="s">
        <v>251</v>
      </c>
      <c r="H194" s="206">
        <v>200</v>
      </c>
      <c r="I194" s="207"/>
      <c r="J194" s="208">
        <f t="shared" si="20"/>
        <v>0</v>
      </c>
      <c r="K194" s="209"/>
      <c r="L194" s="39"/>
      <c r="M194" s="210" t="s">
        <v>1</v>
      </c>
      <c r="N194" s="211" t="s">
        <v>43</v>
      </c>
      <c r="O194" s="71"/>
      <c r="P194" s="212">
        <f t="shared" si="21"/>
        <v>0</v>
      </c>
      <c r="Q194" s="212">
        <v>0</v>
      </c>
      <c r="R194" s="212">
        <f t="shared" si="22"/>
        <v>0</v>
      </c>
      <c r="S194" s="212">
        <v>0</v>
      </c>
      <c r="T194" s="213">
        <f t="shared" si="2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4" t="s">
        <v>144</v>
      </c>
      <c r="AT194" s="214" t="s">
        <v>146</v>
      </c>
      <c r="AU194" s="214" t="s">
        <v>86</v>
      </c>
      <c r="AY194" s="17" t="s">
        <v>145</v>
      </c>
      <c r="BE194" s="215">
        <f t="shared" si="24"/>
        <v>0</v>
      </c>
      <c r="BF194" s="215">
        <f t="shared" si="25"/>
        <v>0</v>
      </c>
      <c r="BG194" s="215">
        <f t="shared" si="26"/>
        <v>0</v>
      </c>
      <c r="BH194" s="215">
        <f t="shared" si="27"/>
        <v>0</v>
      </c>
      <c r="BI194" s="215">
        <f t="shared" si="28"/>
        <v>0</v>
      </c>
      <c r="BJ194" s="17" t="s">
        <v>86</v>
      </c>
      <c r="BK194" s="215">
        <f t="shared" si="29"/>
        <v>0</v>
      </c>
      <c r="BL194" s="17" t="s">
        <v>144</v>
      </c>
      <c r="BM194" s="214" t="s">
        <v>1829</v>
      </c>
    </row>
    <row r="195" spans="1:65" s="2" customFormat="1" ht="16.5" customHeight="1">
      <c r="A195" s="34"/>
      <c r="B195" s="35"/>
      <c r="C195" s="202" t="s">
        <v>486</v>
      </c>
      <c r="D195" s="202" t="s">
        <v>146</v>
      </c>
      <c r="E195" s="203" t="s">
        <v>1830</v>
      </c>
      <c r="F195" s="204" t="s">
        <v>1831</v>
      </c>
      <c r="G195" s="205" t="s">
        <v>779</v>
      </c>
      <c r="H195" s="206">
        <v>5</v>
      </c>
      <c r="I195" s="207"/>
      <c r="J195" s="208">
        <f t="shared" si="20"/>
        <v>0</v>
      </c>
      <c r="K195" s="209"/>
      <c r="L195" s="39"/>
      <c r="M195" s="210" t="s">
        <v>1</v>
      </c>
      <c r="N195" s="211" t="s">
        <v>43</v>
      </c>
      <c r="O195" s="71"/>
      <c r="P195" s="212">
        <f t="shared" si="21"/>
        <v>0</v>
      </c>
      <c r="Q195" s="212">
        <v>0</v>
      </c>
      <c r="R195" s="212">
        <f t="shared" si="22"/>
        <v>0</v>
      </c>
      <c r="S195" s="212">
        <v>0</v>
      </c>
      <c r="T195" s="213">
        <f t="shared" si="2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4" t="s">
        <v>144</v>
      </c>
      <c r="AT195" s="214" t="s">
        <v>146</v>
      </c>
      <c r="AU195" s="214" t="s">
        <v>86</v>
      </c>
      <c r="AY195" s="17" t="s">
        <v>145</v>
      </c>
      <c r="BE195" s="215">
        <f t="shared" si="24"/>
        <v>0</v>
      </c>
      <c r="BF195" s="215">
        <f t="shared" si="25"/>
        <v>0</v>
      </c>
      <c r="BG195" s="215">
        <f t="shared" si="26"/>
        <v>0</v>
      </c>
      <c r="BH195" s="215">
        <f t="shared" si="27"/>
        <v>0</v>
      </c>
      <c r="BI195" s="215">
        <f t="shared" si="28"/>
        <v>0</v>
      </c>
      <c r="BJ195" s="17" t="s">
        <v>86</v>
      </c>
      <c r="BK195" s="215">
        <f t="shared" si="29"/>
        <v>0</v>
      </c>
      <c r="BL195" s="17" t="s">
        <v>144</v>
      </c>
      <c r="BM195" s="214" t="s">
        <v>1832</v>
      </c>
    </row>
    <row r="196" spans="1:65" s="2" customFormat="1" ht="16.5" customHeight="1">
      <c r="A196" s="34"/>
      <c r="B196" s="35"/>
      <c r="C196" s="202" t="s">
        <v>490</v>
      </c>
      <c r="D196" s="202" t="s">
        <v>146</v>
      </c>
      <c r="E196" s="203" t="s">
        <v>1833</v>
      </c>
      <c r="F196" s="204" t="s">
        <v>1834</v>
      </c>
      <c r="G196" s="205" t="s">
        <v>779</v>
      </c>
      <c r="H196" s="206">
        <v>20</v>
      </c>
      <c r="I196" s="207"/>
      <c r="J196" s="208">
        <f t="shared" si="20"/>
        <v>0</v>
      </c>
      <c r="K196" s="209"/>
      <c r="L196" s="39"/>
      <c r="M196" s="210" t="s">
        <v>1</v>
      </c>
      <c r="N196" s="211" t="s">
        <v>43</v>
      </c>
      <c r="O196" s="71"/>
      <c r="P196" s="212">
        <f t="shared" si="21"/>
        <v>0</v>
      </c>
      <c r="Q196" s="212">
        <v>0</v>
      </c>
      <c r="R196" s="212">
        <f t="shared" si="22"/>
        <v>0</v>
      </c>
      <c r="S196" s="212">
        <v>0</v>
      </c>
      <c r="T196" s="213">
        <f t="shared" si="2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4" t="s">
        <v>144</v>
      </c>
      <c r="AT196" s="214" t="s">
        <v>146</v>
      </c>
      <c r="AU196" s="214" t="s">
        <v>86</v>
      </c>
      <c r="AY196" s="17" t="s">
        <v>145</v>
      </c>
      <c r="BE196" s="215">
        <f t="shared" si="24"/>
        <v>0</v>
      </c>
      <c r="BF196" s="215">
        <f t="shared" si="25"/>
        <v>0</v>
      </c>
      <c r="BG196" s="215">
        <f t="shared" si="26"/>
        <v>0</v>
      </c>
      <c r="BH196" s="215">
        <f t="shared" si="27"/>
        <v>0</v>
      </c>
      <c r="BI196" s="215">
        <f t="shared" si="28"/>
        <v>0</v>
      </c>
      <c r="BJ196" s="17" t="s">
        <v>86</v>
      </c>
      <c r="BK196" s="215">
        <f t="shared" si="29"/>
        <v>0</v>
      </c>
      <c r="BL196" s="17" t="s">
        <v>144</v>
      </c>
      <c r="BM196" s="214" t="s">
        <v>1835</v>
      </c>
    </row>
    <row r="197" spans="1:65" s="12" customFormat="1" ht="25.9" customHeight="1">
      <c r="B197" s="188"/>
      <c r="C197" s="189"/>
      <c r="D197" s="190" t="s">
        <v>77</v>
      </c>
      <c r="E197" s="191" t="s">
        <v>1836</v>
      </c>
      <c r="F197" s="191" t="s">
        <v>1837</v>
      </c>
      <c r="G197" s="189"/>
      <c r="H197" s="189"/>
      <c r="I197" s="192"/>
      <c r="J197" s="193">
        <f>BK197</f>
        <v>0</v>
      </c>
      <c r="K197" s="189"/>
      <c r="L197" s="194"/>
      <c r="M197" s="195"/>
      <c r="N197" s="196"/>
      <c r="O197" s="196"/>
      <c r="P197" s="197">
        <f>SUM(P198:P201)</f>
        <v>0</v>
      </c>
      <c r="Q197" s="196"/>
      <c r="R197" s="197">
        <f>SUM(R198:R201)</f>
        <v>0</v>
      </c>
      <c r="S197" s="196"/>
      <c r="T197" s="198">
        <f>SUM(T198:T201)</f>
        <v>0</v>
      </c>
      <c r="AR197" s="199" t="s">
        <v>86</v>
      </c>
      <c r="AT197" s="200" t="s">
        <v>77</v>
      </c>
      <c r="AU197" s="200" t="s">
        <v>78</v>
      </c>
      <c r="AY197" s="199" t="s">
        <v>145</v>
      </c>
      <c r="BK197" s="201">
        <f>SUM(BK198:BK201)</f>
        <v>0</v>
      </c>
    </row>
    <row r="198" spans="1:65" s="2" customFormat="1" ht="21.75" customHeight="1">
      <c r="A198" s="34"/>
      <c r="B198" s="35"/>
      <c r="C198" s="202" t="s">
        <v>494</v>
      </c>
      <c r="D198" s="202" t="s">
        <v>146</v>
      </c>
      <c r="E198" s="203" t="s">
        <v>1838</v>
      </c>
      <c r="F198" s="204" t="s">
        <v>1839</v>
      </c>
      <c r="G198" s="205" t="s">
        <v>173</v>
      </c>
      <c r="H198" s="206">
        <v>1</v>
      </c>
      <c r="I198" s="207"/>
      <c r="J198" s="208">
        <f>ROUND(I198*H198,2)</f>
        <v>0</v>
      </c>
      <c r="K198" s="209"/>
      <c r="L198" s="39"/>
      <c r="M198" s="210" t="s">
        <v>1</v>
      </c>
      <c r="N198" s="211" t="s">
        <v>43</v>
      </c>
      <c r="O198" s="71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4" t="s">
        <v>144</v>
      </c>
      <c r="AT198" s="214" t="s">
        <v>146</v>
      </c>
      <c r="AU198" s="214" t="s">
        <v>86</v>
      </c>
      <c r="AY198" s="17" t="s">
        <v>145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7" t="s">
        <v>86</v>
      </c>
      <c r="BK198" s="215">
        <f>ROUND(I198*H198,2)</f>
        <v>0</v>
      </c>
      <c r="BL198" s="17" t="s">
        <v>144</v>
      </c>
      <c r="BM198" s="214" t="s">
        <v>1840</v>
      </c>
    </row>
    <row r="199" spans="1:65" s="2" customFormat="1" ht="16.5" customHeight="1">
      <c r="A199" s="34"/>
      <c r="B199" s="35"/>
      <c r="C199" s="202" t="s">
        <v>499</v>
      </c>
      <c r="D199" s="202" t="s">
        <v>146</v>
      </c>
      <c r="E199" s="203" t="s">
        <v>1841</v>
      </c>
      <c r="F199" s="204" t="s">
        <v>1842</v>
      </c>
      <c r="G199" s="205" t="s">
        <v>173</v>
      </c>
      <c r="H199" s="206">
        <v>1</v>
      </c>
      <c r="I199" s="207"/>
      <c r="J199" s="208">
        <f>ROUND(I199*H199,2)</f>
        <v>0</v>
      </c>
      <c r="K199" s="209"/>
      <c r="L199" s="39"/>
      <c r="M199" s="210" t="s">
        <v>1</v>
      </c>
      <c r="N199" s="211" t="s">
        <v>43</v>
      </c>
      <c r="O199" s="71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4" t="s">
        <v>144</v>
      </c>
      <c r="AT199" s="214" t="s">
        <v>146</v>
      </c>
      <c r="AU199" s="214" t="s">
        <v>86</v>
      </c>
      <c r="AY199" s="17" t="s">
        <v>145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7" t="s">
        <v>86</v>
      </c>
      <c r="BK199" s="215">
        <f>ROUND(I199*H199,2)</f>
        <v>0</v>
      </c>
      <c r="BL199" s="17" t="s">
        <v>144</v>
      </c>
      <c r="BM199" s="214" t="s">
        <v>1843</v>
      </c>
    </row>
    <row r="200" spans="1:65" s="2" customFormat="1" ht="16.5" customHeight="1">
      <c r="A200" s="34"/>
      <c r="B200" s="35"/>
      <c r="C200" s="202" t="s">
        <v>505</v>
      </c>
      <c r="D200" s="202" t="s">
        <v>146</v>
      </c>
      <c r="E200" s="203" t="s">
        <v>1844</v>
      </c>
      <c r="F200" s="204" t="s">
        <v>1845</v>
      </c>
      <c r="G200" s="205" t="s">
        <v>779</v>
      </c>
      <c r="H200" s="206">
        <v>1</v>
      </c>
      <c r="I200" s="207"/>
      <c r="J200" s="208">
        <f>ROUND(I200*H200,2)</f>
        <v>0</v>
      </c>
      <c r="K200" s="209"/>
      <c r="L200" s="39"/>
      <c r="M200" s="210" t="s">
        <v>1</v>
      </c>
      <c r="N200" s="211" t="s">
        <v>43</v>
      </c>
      <c r="O200" s="71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4" t="s">
        <v>144</v>
      </c>
      <c r="AT200" s="214" t="s">
        <v>146</v>
      </c>
      <c r="AU200" s="214" t="s">
        <v>86</v>
      </c>
      <c r="AY200" s="17" t="s">
        <v>145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7" t="s">
        <v>86</v>
      </c>
      <c r="BK200" s="215">
        <f>ROUND(I200*H200,2)</f>
        <v>0</v>
      </c>
      <c r="BL200" s="17" t="s">
        <v>144</v>
      </c>
      <c r="BM200" s="214" t="s">
        <v>1846</v>
      </c>
    </row>
    <row r="201" spans="1:65" s="2" customFormat="1" ht="33" customHeight="1">
      <c r="A201" s="34"/>
      <c r="B201" s="35"/>
      <c r="C201" s="202" t="s">
        <v>511</v>
      </c>
      <c r="D201" s="202" t="s">
        <v>146</v>
      </c>
      <c r="E201" s="203" t="s">
        <v>1847</v>
      </c>
      <c r="F201" s="204" t="s">
        <v>1848</v>
      </c>
      <c r="G201" s="205" t="s">
        <v>779</v>
      </c>
      <c r="H201" s="206">
        <v>1</v>
      </c>
      <c r="I201" s="207"/>
      <c r="J201" s="208">
        <f>ROUND(I201*H201,2)</f>
        <v>0</v>
      </c>
      <c r="K201" s="209"/>
      <c r="L201" s="39"/>
      <c r="M201" s="271" t="s">
        <v>1</v>
      </c>
      <c r="N201" s="272" t="s">
        <v>43</v>
      </c>
      <c r="O201" s="269"/>
      <c r="P201" s="273">
        <f>O201*H201</f>
        <v>0</v>
      </c>
      <c r="Q201" s="273">
        <v>0</v>
      </c>
      <c r="R201" s="273">
        <f>Q201*H201</f>
        <v>0</v>
      </c>
      <c r="S201" s="273">
        <v>0</v>
      </c>
      <c r="T201" s="274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4" t="s">
        <v>144</v>
      </c>
      <c r="AT201" s="214" t="s">
        <v>146</v>
      </c>
      <c r="AU201" s="214" t="s">
        <v>86</v>
      </c>
      <c r="AY201" s="17" t="s">
        <v>145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7" t="s">
        <v>86</v>
      </c>
      <c r="BK201" s="215">
        <f>ROUND(I201*H201,2)</f>
        <v>0</v>
      </c>
      <c r="BL201" s="17" t="s">
        <v>144</v>
      </c>
      <c r="BM201" s="214" t="s">
        <v>1849</v>
      </c>
    </row>
    <row r="202" spans="1:65" s="2" customFormat="1" ht="6.95" customHeight="1">
      <c r="A202" s="34"/>
      <c r="B202" s="54"/>
      <c r="C202" s="55"/>
      <c r="D202" s="55"/>
      <c r="E202" s="55"/>
      <c r="F202" s="55"/>
      <c r="G202" s="55"/>
      <c r="H202" s="55"/>
      <c r="I202" s="152"/>
      <c r="J202" s="55"/>
      <c r="K202" s="55"/>
      <c r="L202" s="39"/>
      <c r="M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</row>
  </sheetData>
  <sheetProtection algorithmName="SHA-512" hashValue="aUVdPTXxp/+dd/AVzUOkJAnGtdCqTmvO2mEAi34i1JxxLIN4nsMuiP85SPrpU8l/WXps+JCTEtSqKtmXpqihnQ==" saltValue="/mpbsB+TkIISdXlt40VWYWRYQpGo0ei8C4egsiMicL0D1XhoWqLkm9k0EPEq9ucmNRjGtTdicH3OqA8Uh6/lfQ==" spinCount="100000" sheet="1" objects="1" scenarios="1" formatColumns="0" formatRows="0" autoFilter="0"/>
  <autoFilter ref="C121:K20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7" t="s">
        <v>107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108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6" t="str">
        <f>'Rekapitulace zakázky'!K6</f>
        <v>Loděnice ON - oprava</v>
      </c>
      <c r="F7" s="317"/>
      <c r="G7" s="317"/>
      <c r="H7" s="317"/>
      <c r="I7" s="108"/>
      <c r="L7" s="20"/>
    </row>
    <row r="8" spans="1:46" s="2" customFormat="1" ht="12" customHeight="1">
      <c r="A8" s="34"/>
      <c r="B8" s="39"/>
      <c r="C8" s="34"/>
      <c r="D8" s="114" t="s">
        <v>109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1850</v>
      </c>
      <c r="F9" s="319"/>
      <c r="G9" s="319"/>
      <c r="H9" s="31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1851</v>
      </c>
      <c r="G12" s="34"/>
      <c r="H12" s="34"/>
      <c r="I12" s="117" t="s">
        <v>22</v>
      </c>
      <c r="J12" s="118" t="str">
        <f>'Rekapitulace zakázky'!AN8</f>
        <v>3. 5. 2020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zakázky'!E14</f>
        <v>Vyplň údaj</v>
      </c>
      <c r="F18" s="321"/>
      <c r="G18" s="321"/>
      <c r="H18" s="321"/>
      <c r="I18" s="117" t="s">
        <v>28</v>
      </c>
      <c r="J18" s="30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zakázky'!E17="","",'Rekapitulace zakázky'!E17)</f>
        <v xml:space="preserve"> </v>
      </c>
      <c r="F21" s="34"/>
      <c r="G21" s="34"/>
      <c r="H21" s="34"/>
      <c r="I21" s="117" t="s">
        <v>28</v>
      </c>
      <c r="J21" s="116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zakázky'!E20="","",'Rekapitulace zakázky'!E20)</f>
        <v/>
      </c>
      <c r="F24" s="34"/>
      <c r="G24" s="34"/>
      <c r="H24" s="34"/>
      <c r="I24" s="117" t="s">
        <v>28</v>
      </c>
      <c r="J24" s="116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22" t="s">
        <v>1</v>
      </c>
      <c r="F27" s="322"/>
      <c r="G27" s="322"/>
      <c r="H27" s="32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ROUND((SUM(BE120:BE129)),  2)</f>
        <v>0</v>
      </c>
      <c r="G33" s="34"/>
      <c r="H33" s="34"/>
      <c r="I33" s="131">
        <v>0.21</v>
      </c>
      <c r="J33" s="130">
        <f>ROUND(((SUM(BE120:BE129))*I33),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ROUND((SUM(BF120:BF129)),  2)</f>
        <v>0</v>
      </c>
      <c r="G34" s="34"/>
      <c r="H34" s="34"/>
      <c r="I34" s="131">
        <v>0.15</v>
      </c>
      <c r="J34" s="130">
        <f>ROUND(((SUM(BF120:BF129))*I34),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ROUND((SUM(BG120:BG129)),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ROUND((SUM(BH120:BH129)),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ROUND((SUM(BI120:BI129)),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111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3" t="str">
        <f>E7</f>
        <v>Loděnice ON - oprava</v>
      </c>
      <c r="F85" s="324"/>
      <c r="G85" s="324"/>
      <c r="H85" s="32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007 - Vedlejší a ostatní náklady</v>
      </c>
      <c r="F87" s="325"/>
      <c r="G87" s="325"/>
      <c r="H87" s="32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žst.Loděnice</v>
      </c>
      <c r="G89" s="36"/>
      <c r="H89" s="36"/>
      <c r="I89" s="117" t="s">
        <v>22</v>
      </c>
      <c r="J89" s="66" t="str">
        <f>IF(J12="","",J12)</f>
        <v>3. 5. 2020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/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112</v>
      </c>
      <c r="D94" s="157"/>
      <c r="E94" s="157"/>
      <c r="F94" s="157"/>
      <c r="G94" s="157"/>
      <c r="H94" s="157"/>
      <c r="I94" s="158"/>
      <c r="J94" s="159" t="s">
        <v>113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114</v>
      </c>
      <c r="D96" s="36"/>
      <c r="E96" s="36"/>
      <c r="F96" s="36"/>
      <c r="G96" s="36"/>
      <c r="H96" s="36"/>
      <c r="I96" s="115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31" s="9" customFormat="1" ht="24.95" customHeight="1">
      <c r="B97" s="161"/>
      <c r="C97" s="162"/>
      <c r="D97" s="163" t="s">
        <v>1852</v>
      </c>
      <c r="E97" s="164"/>
      <c r="F97" s="164"/>
      <c r="G97" s="164"/>
      <c r="H97" s="164"/>
      <c r="I97" s="165"/>
      <c r="J97" s="166">
        <f>J121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1853</v>
      </c>
      <c r="E98" s="171"/>
      <c r="F98" s="171"/>
      <c r="G98" s="171"/>
      <c r="H98" s="171"/>
      <c r="I98" s="172"/>
      <c r="J98" s="173">
        <f>J122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1854</v>
      </c>
      <c r="E99" s="171"/>
      <c r="F99" s="171"/>
      <c r="G99" s="171"/>
      <c r="H99" s="171"/>
      <c r="I99" s="172"/>
      <c r="J99" s="173">
        <f>J125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1855</v>
      </c>
      <c r="E100" s="171"/>
      <c r="F100" s="171"/>
      <c r="G100" s="171"/>
      <c r="H100" s="171"/>
      <c r="I100" s="172"/>
      <c r="J100" s="173">
        <f>J128</f>
        <v>0</v>
      </c>
      <c r="K100" s="169"/>
      <c r="L100" s="174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15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2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55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129</v>
      </c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23" t="str">
        <f>E7</f>
        <v>Loděnice ON - oprava</v>
      </c>
      <c r="F110" s="324"/>
      <c r="G110" s="324"/>
      <c r="H110" s="324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109</v>
      </c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75" t="str">
        <f>E9</f>
        <v>007 - Vedlejší a ostatní náklady</v>
      </c>
      <c r="F112" s="325"/>
      <c r="G112" s="325"/>
      <c r="H112" s="325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žst.Loděnice</v>
      </c>
      <c r="G114" s="36"/>
      <c r="H114" s="36"/>
      <c r="I114" s="117" t="s">
        <v>22</v>
      </c>
      <c r="J114" s="66" t="str">
        <f>IF(J12="","",J12)</f>
        <v>3. 5. 2020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>Správa železnic, státní organizace</v>
      </c>
      <c r="G116" s="36"/>
      <c r="H116" s="36"/>
      <c r="I116" s="117" t="s">
        <v>32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30</v>
      </c>
      <c r="D117" s="36"/>
      <c r="E117" s="36"/>
      <c r="F117" s="27" t="str">
        <f>IF(E18="","",E18)</f>
        <v>Vyplň údaj</v>
      </c>
      <c r="G117" s="36"/>
      <c r="H117" s="36"/>
      <c r="I117" s="117" t="s">
        <v>35</v>
      </c>
      <c r="J117" s="32" t="str">
        <f>E24</f>
        <v/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75"/>
      <c r="B119" s="176"/>
      <c r="C119" s="177" t="s">
        <v>130</v>
      </c>
      <c r="D119" s="178" t="s">
        <v>63</v>
      </c>
      <c r="E119" s="178" t="s">
        <v>59</v>
      </c>
      <c r="F119" s="178" t="s">
        <v>60</v>
      </c>
      <c r="G119" s="178" t="s">
        <v>131</v>
      </c>
      <c r="H119" s="178" t="s">
        <v>132</v>
      </c>
      <c r="I119" s="179" t="s">
        <v>133</v>
      </c>
      <c r="J119" s="180" t="s">
        <v>113</v>
      </c>
      <c r="K119" s="181" t="s">
        <v>134</v>
      </c>
      <c r="L119" s="182"/>
      <c r="M119" s="75" t="s">
        <v>1</v>
      </c>
      <c r="N119" s="76" t="s">
        <v>42</v>
      </c>
      <c r="O119" s="76" t="s">
        <v>135</v>
      </c>
      <c r="P119" s="76" t="s">
        <v>136</v>
      </c>
      <c r="Q119" s="76" t="s">
        <v>137</v>
      </c>
      <c r="R119" s="76" t="s">
        <v>138</v>
      </c>
      <c r="S119" s="76" t="s">
        <v>139</v>
      </c>
      <c r="T119" s="77" t="s">
        <v>140</v>
      </c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</row>
    <row r="120" spans="1:65" s="2" customFormat="1" ht="22.9" customHeight="1">
      <c r="A120" s="34"/>
      <c r="B120" s="35"/>
      <c r="C120" s="82" t="s">
        <v>141</v>
      </c>
      <c r="D120" s="36"/>
      <c r="E120" s="36"/>
      <c r="F120" s="36"/>
      <c r="G120" s="36"/>
      <c r="H120" s="36"/>
      <c r="I120" s="115"/>
      <c r="J120" s="183">
        <f>BK120</f>
        <v>0</v>
      </c>
      <c r="K120" s="36"/>
      <c r="L120" s="39"/>
      <c r="M120" s="78"/>
      <c r="N120" s="184"/>
      <c r="O120" s="79"/>
      <c r="P120" s="185">
        <f>P121</f>
        <v>0</v>
      </c>
      <c r="Q120" s="79"/>
      <c r="R120" s="185">
        <f>R121</f>
        <v>0</v>
      </c>
      <c r="S120" s="79"/>
      <c r="T120" s="186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77</v>
      </c>
      <c r="AU120" s="17" t="s">
        <v>115</v>
      </c>
      <c r="BK120" s="187">
        <f>BK121</f>
        <v>0</v>
      </c>
    </row>
    <row r="121" spans="1:65" s="12" customFormat="1" ht="25.9" customHeight="1">
      <c r="B121" s="188"/>
      <c r="C121" s="189"/>
      <c r="D121" s="190" t="s">
        <v>77</v>
      </c>
      <c r="E121" s="191" t="s">
        <v>1856</v>
      </c>
      <c r="F121" s="191" t="s">
        <v>1857</v>
      </c>
      <c r="G121" s="189"/>
      <c r="H121" s="189"/>
      <c r="I121" s="192"/>
      <c r="J121" s="193">
        <f>BK121</f>
        <v>0</v>
      </c>
      <c r="K121" s="189"/>
      <c r="L121" s="194"/>
      <c r="M121" s="195"/>
      <c r="N121" s="196"/>
      <c r="O121" s="196"/>
      <c r="P121" s="197">
        <f>P122+P125+P128</f>
        <v>0</v>
      </c>
      <c r="Q121" s="196"/>
      <c r="R121" s="197">
        <f>R122+R125+R128</f>
        <v>0</v>
      </c>
      <c r="S121" s="196"/>
      <c r="T121" s="198">
        <f>T122+T125+T128</f>
        <v>0</v>
      </c>
      <c r="AR121" s="199" t="s">
        <v>175</v>
      </c>
      <c r="AT121" s="200" t="s">
        <v>77</v>
      </c>
      <c r="AU121" s="200" t="s">
        <v>78</v>
      </c>
      <c r="AY121" s="199" t="s">
        <v>145</v>
      </c>
      <c r="BK121" s="201">
        <f>BK122+BK125+BK128</f>
        <v>0</v>
      </c>
    </row>
    <row r="122" spans="1:65" s="12" customFormat="1" ht="22.9" customHeight="1">
      <c r="B122" s="188"/>
      <c r="C122" s="189"/>
      <c r="D122" s="190" t="s">
        <v>77</v>
      </c>
      <c r="E122" s="220" t="s">
        <v>1858</v>
      </c>
      <c r="F122" s="220" t="s">
        <v>1859</v>
      </c>
      <c r="G122" s="189"/>
      <c r="H122" s="189"/>
      <c r="I122" s="192"/>
      <c r="J122" s="221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AR122" s="199" t="s">
        <v>175</v>
      </c>
      <c r="AT122" s="200" t="s">
        <v>77</v>
      </c>
      <c r="AU122" s="200" t="s">
        <v>86</v>
      </c>
      <c r="AY122" s="199" t="s">
        <v>145</v>
      </c>
      <c r="BK122" s="201">
        <f>SUM(BK123:BK124)</f>
        <v>0</v>
      </c>
    </row>
    <row r="123" spans="1:65" s="2" customFormat="1" ht="16.5" customHeight="1">
      <c r="A123" s="34"/>
      <c r="B123" s="35"/>
      <c r="C123" s="202" t="s">
        <v>86</v>
      </c>
      <c r="D123" s="202" t="s">
        <v>146</v>
      </c>
      <c r="E123" s="203" t="s">
        <v>1860</v>
      </c>
      <c r="F123" s="204" t="s">
        <v>1859</v>
      </c>
      <c r="G123" s="205" t="s">
        <v>1861</v>
      </c>
      <c r="H123" s="206">
        <v>1</v>
      </c>
      <c r="I123" s="207"/>
      <c r="J123" s="208">
        <f>ROUND(I123*H123,2)</f>
        <v>0</v>
      </c>
      <c r="K123" s="209"/>
      <c r="L123" s="39"/>
      <c r="M123" s="210" t="s">
        <v>1</v>
      </c>
      <c r="N123" s="211" t="s">
        <v>43</v>
      </c>
      <c r="O123" s="7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4" t="s">
        <v>1862</v>
      </c>
      <c r="AT123" s="214" t="s">
        <v>146</v>
      </c>
      <c r="AU123" s="214" t="s">
        <v>88</v>
      </c>
      <c r="AY123" s="17" t="s">
        <v>145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86</v>
      </c>
      <c r="BK123" s="215">
        <f>ROUND(I123*H123,2)</f>
        <v>0</v>
      </c>
      <c r="BL123" s="17" t="s">
        <v>1862</v>
      </c>
      <c r="BM123" s="214" t="s">
        <v>1863</v>
      </c>
    </row>
    <row r="124" spans="1:65" s="2" customFormat="1" ht="39">
      <c r="A124" s="34"/>
      <c r="B124" s="35"/>
      <c r="C124" s="36"/>
      <c r="D124" s="216" t="s">
        <v>150</v>
      </c>
      <c r="E124" s="36"/>
      <c r="F124" s="217" t="s">
        <v>1864</v>
      </c>
      <c r="G124" s="36"/>
      <c r="H124" s="36"/>
      <c r="I124" s="115"/>
      <c r="J124" s="36"/>
      <c r="K124" s="36"/>
      <c r="L124" s="39"/>
      <c r="M124" s="218"/>
      <c r="N124" s="219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150</v>
      </c>
      <c r="AU124" s="17" t="s">
        <v>88</v>
      </c>
    </row>
    <row r="125" spans="1:65" s="12" customFormat="1" ht="22.9" customHeight="1">
      <c r="B125" s="188"/>
      <c r="C125" s="189"/>
      <c r="D125" s="190" t="s">
        <v>77</v>
      </c>
      <c r="E125" s="220" t="s">
        <v>1865</v>
      </c>
      <c r="F125" s="220" t="s">
        <v>1866</v>
      </c>
      <c r="G125" s="189"/>
      <c r="H125" s="189"/>
      <c r="I125" s="192"/>
      <c r="J125" s="221">
        <f>BK125</f>
        <v>0</v>
      </c>
      <c r="K125" s="189"/>
      <c r="L125" s="194"/>
      <c r="M125" s="195"/>
      <c r="N125" s="196"/>
      <c r="O125" s="196"/>
      <c r="P125" s="197">
        <f>SUM(P126:P127)</f>
        <v>0</v>
      </c>
      <c r="Q125" s="196"/>
      <c r="R125" s="197">
        <f>SUM(R126:R127)</f>
        <v>0</v>
      </c>
      <c r="S125" s="196"/>
      <c r="T125" s="198">
        <f>SUM(T126:T127)</f>
        <v>0</v>
      </c>
      <c r="AR125" s="199" t="s">
        <v>175</v>
      </c>
      <c r="AT125" s="200" t="s">
        <v>77</v>
      </c>
      <c r="AU125" s="200" t="s">
        <v>86</v>
      </c>
      <c r="AY125" s="199" t="s">
        <v>145</v>
      </c>
      <c r="BK125" s="201">
        <f>SUM(BK126:BK127)</f>
        <v>0</v>
      </c>
    </row>
    <row r="126" spans="1:65" s="2" customFormat="1" ht="16.5" customHeight="1">
      <c r="A126" s="34"/>
      <c r="B126" s="35"/>
      <c r="C126" s="202" t="s">
        <v>88</v>
      </c>
      <c r="D126" s="202" t="s">
        <v>146</v>
      </c>
      <c r="E126" s="203" t="s">
        <v>1867</v>
      </c>
      <c r="F126" s="204" t="s">
        <v>1868</v>
      </c>
      <c r="G126" s="205" t="s">
        <v>1861</v>
      </c>
      <c r="H126" s="206">
        <v>1</v>
      </c>
      <c r="I126" s="207"/>
      <c r="J126" s="208">
        <f>ROUND(I126*H126,2)</f>
        <v>0</v>
      </c>
      <c r="K126" s="209"/>
      <c r="L126" s="39"/>
      <c r="M126" s="210" t="s">
        <v>1</v>
      </c>
      <c r="N126" s="211" t="s">
        <v>43</v>
      </c>
      <c r="O126" s="71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4" t="s">
        <v>1862</v>
      </c>
      <c r="AT126" s="214" t="s">
        <v>146</v>
      </c>
      <c r="AU126" s="214" t="s">
        <v>88</v>
      </c>
      <c r="AY126" s="17" t="s">
        <v>145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7" t="s">
        <v>86</v>
      </c>
      <c r="BK126" s="215">
        <f>ROUND(I126*H126,2)</f>
        <v>0</v>
      </c>
      <c r="BL126" s="17" t="s">
        <v>1862</v>
      </c>
      <c r="BM126" s="214" t="s">
        <v>1869</v>
      </c>
    </row>
    <row r="127" spans="1:65" s="2" customFormat="1" ht="48.75">
      <c r="A127" s="34"/>
      <c r="B127" s="35"/>
      <c r="C127" s="36"/>
      <c r="D127" s="216" t="s">
        <v>150</v>
      </c>
      <c r="E127" s="36"/>
      <c r="F127" s="217" t="s">
        <v>1870</v>
      </c>
      <c r="G127" s="36"/>
      <c r="H127" s="36"/>
      <c r="I127" s="115"/>
      <c r="J127" s="36"/>
      <c r="K127" s="36"/>
      <c r="L127" s="39"/>
      <c r="M127" s="218"/>
      <c r="N127" s="219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150</v>
      </c>
      <c r="AU127" s="17" t="s">
        <v>88</v>
      </c>
    </row>
    <row r="128" spans="1:65" s="12" customFormat="1" ht="22.9" customHeight="1">
      <c r="B128" s="188"/>
      <c r="C128" s="189"/>
      <c r="D128" s="190" t="s">
        <v>77</v>
      </c>
      <c r="E128" s="220" t="s">
        <v>1871</v>
      </c>
      <c r="F128" s="220" t="s">
        <v>1872</v>
      </c>
      <c r="G128" s="189"/>
      <c r="H128" s="189"/>
      <c r="I128" s="192"/>
      <c r="J128" s="221">
        <f>BK128</f>
        <v>0</v>
      </c>
      <c r="K128" s="189"/>
      <c r="L128" s="194"/>
      <c r="M128" s="195"/>
      <c r="N128" s="196"/>
      <c r="O128" s="196"/>
      <c r="P128" s="197">
        <f>P129</f>
        <v>0</v>
      </c>
      <c r="Q128" s="196"/>
      <c r="R128" s="197">
        <f>R129</f>
        <v>0</v>
      </c>
      <c r="S128" s="196"/>
      <c r="T128" s="198">
        <f>T129</f>
        <v>0</v>
      </c>
      <c r="AR128" s="199" t="s">
        <v>175</v>
      </c>
      <c r="AT128" s="200" t="s">
        <v>77</v>
      </c>
      <c r="AU128" s="200" t="s">
        <v>86</v>
      </c>
      <c r="AY128" s="199" t="s">
        <v>145</v>
      </c>
      <c r="BK128" s="201">
        <f>BK129</f>
        <v>0</v>
      </c>
    </row>
    <row r="129" spans="1:65" s="2" customFormat="1" ht="16.5" customHeight="1">
      <c r="A129" s="34"/>
      <c r="B129" s="35"/>
      <c r="C129" s="202" t="s">
        <v>154</v>
      </c>
      <c r="D129" s="202" t="s">
        <v>146</v>
      </c>
      <c r="E129" s="203" t="s">
        <v>1873</v>
      </c>
      <c r="F129" s="204" t="s">
        <v>1874</v>
      </c>
      <c r="G129" s="205" t="s">
        <v>1861</v>
      </c>
      <c r="H129" s="206">
        <v>1</v>
      </c>
      <c r="I129" s="207"/>
      <c r="J129" s="208">
        <f>ROUND(I129*H129,2)</f>
        <v>0</v>
      </c>
      <c r="K129" s="209"/>
      <c r="L129" s="39"/>
      <c r="M129" s="271" t="s">
        <v>1</v>
      </c>
      <c r="N129" s="272" t="s">
        <v>43</v>
      </c>
      <c r="O129" s="269"/>
      <c r="P129" s="273">
        <f>O129*H129</f>
        <v>0</v>
      </c>
      <c r="Q129" s="273">
        <v>0</v>
      </c>
      <c r="R129" s="273">
        <f>Q129*H129</f>
        <v>0</v>
      </c>
      <c r="S129" s="273">
        <v>0</v>
      </c>
      <c r="T129" s="27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1862</v>
      </c>
      <c r="AT129" s="214" t="s">
        <v>146</v>
      </c>
      <c r="AU129" s="214" t="s">
        <v>88</v>
      </c>
      <c r="AY129" s="17" t="s">
        <v>145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86</v>
      </c>
      <c r="BK129" s="215">
        <f>ROUND(I129*H129,2)</f>
        <v>0</v>
      </c>
      <c r="BL129" s="17" t="s">
        <v>1862</v>
      </c>
      <c r="BM129" s="214" t="s">
        <v>1875</v>
      </c>
    </row>
    <row r="130" spans="1:65" s="2" customFormat="1" ht="6.95" customHeight="1">
      <c r="A130" s="34"/>
      <c r="B130" s="54"/>
      <c r="C130" s="55"/>
      <c r="D130" s="55"/>
      <c r="E130" s="55"/>
      <c r="F130" s="55"/>
      <c r="G130" s="55"/>
      <c r="H130" s="55"/>
      <c r="I130" s="152"/>
      <c r="J130" s="55"/>
      <c r="K130" s="55"/>
      <c r="L130" s="39"/>
      <c r="M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</sheetData>
  <sheetProtection algorithmName="SHA-512" hashValue="SpMYzQWRlk+vzXTxCtX36JgOMWov28yGJ8W6Y15yhPSEMwVKSoC5eoz1jYhAvs0wsWqCRv8l3CmSkKdcLCm5Hw==" saltValue="Qu82wpOy+dY0qyqtjX6Bd0q6iMS8P0abvB9ayp9zaSpFhq5RvRQi/PxvczGVxfJ0vI24sJ2XIrgq4XmVSc7VZA==" spinCount="100000" sheet="1" objects="1" scenarios="1" formatColumns="0" formatRows="0" autoFilter="0"/>
  <autoFilter ref="C119:K12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zakázky</vt:lpstr>
      <vt:lpstr>001 - Oprava střechy VB</vt:lpstr>
      <vt:lpstr>002 - Oprava vnějšího pláště</vt:lpstr>
      <vt:lpstr>003 - Oprava přístřešku</vt:lpstr>
      <vt:lpstr>004 - Oprava kotelny a sp...</vt:lpstr>
      <vt:lpstr>005 - Ostatní venkovní úp...</vt:lpstr>
      <vt:lpstr>006 - Elektroinstalace (SEE)</vt:lpstr>
      <vt:lpstr>007 - Vedlejší a ostatní ...</vt:lpstr>
      <vt:lpstr>'001 - Oprava střechy VB'!Názvy_tisku</vt:lpstr>
      <vt:lpstr>'002 - Oprava vnějšího pláště'!Názvy_tisku</vt:lpstr>
      <vt:lpstr>'003 - Oprava přístřešku'!Názvy_tisku</vt:lpstr>
      <vt:lpstr>'004 - Oprava kotelny a sp...'!Názvy_tisku</vt:lpstr>
      <vt:lpstr>'005 - Ostatní venkovní úp...'!Názvy_tisku</vt:lpstr>
      <vt:lpstr>'006 - Elektroinstalace (SEE)'!Názvy_tisku</vt:lpstr>
      <vt:lpstr>'007 - Vedlejší a ostatní ...'!Názvy_tisku</vt:lpstr>
      <vt:lpstr>'Rekapitulace zakázky'!Názvy_tisku</vt:lpstr>
      <vt:lpstr>'001 - Oprava střechy VB'!Oblast_tisku</vt:lpstr>
      <vt:lpstr>'002 - Oprava vnějšího pláště'!Oblast_tisku</vt:lpstr>
      <vt:lpstr>'003 - Oprava přístřešku'!Oblast_tisku</vt:lpstr>
      <vt:lpstr>'004 - Oprava kotelny a sp...'!Oblast_tisku</vt:lpstr>
      <vt:lpstr>'005 - Ostatní venkovní úp...'!Oblast_tisku</vt:lpstr>
      <vt:lpstr>'006 - Elektroinstalace (SEE)'!Oblast_tisku</vt:lpstr>
      <vt:lpstr>'007 - Vedlejší a ostatní 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2020-05-05T10:18:16Z</cp:lastPrinted>
  <dcterms:created xsi:type="dcterms:W3CDTF">2020-05-05T08:24:17Z</dcterms:created>
  <dcterms:modified xsi:type="dcterms:W3CDTF">2020-05-05T10:18:20Z</dcterms:modified>
</cp:coreProperties>
</file>